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teman2\farabi\"/>
    </mc:Choice>
  </mc:AlternateContent>
  <xr:revisionPtr revIDLastSave="0" documentId="13_ncr:1_{984F267D-B6B0-4E54-A389-A07D09FE54E1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jumlah buah" sheetId="1" r:id="rId1"/>
    <sheet name="bobot buah" sheetId="5" r:id="rId2"/>
    <sheet name="umur berbunga" sheetId="6" r:id="rId3"/>
    <sheet name="Sheet1" sheetId="7" r:id="rId4"/>
    <sheet name="Sheet2" sheetId="8" r:id="rId5"/>
  </sheets>
  <externalReferences>
    <externalReference r:id="rId6"/>
  </externalReferences>
  <calcPr calcId="191029"/>
</workbook>
</file>

<file path=xl/calcChain.xml><?xml version="1.0" encoding="utf-8"?>
<calcChain xmlns="http://schemas.openxmlformats.org/spreadsheetml/2006/main">
  <c r="E3" i="8" l="1"/>
  <c r="E4" i="8"/>
  <c r="E5" i="8"/>
  <c r="E6" i="8"/>
  <c r="E7" i="8"/>
  <c r="E8" i="8"/>
  <c r="E9" i="8"/>
  <c r="E10" i="8"/>
  <c r="E11" i="8"/>
  <c r="E12" i="8"/>
  <c r="E13" i="8"/>
  <c r="E2" i="8"/>
  <c r="Y7" i="5"/>
  <c r="Y8" i="5"/>
  <c r="Y9" i="5"/>
  <c r="Y10" i="5"/>
  <c r="Y11" i="5"/>
  <c r="Y12" i="5"/>
  <c r="Y13" i="5"/>
  <c r="Y14" i="5"/>
  <c r="Y15" i="5"/>
  <c r="Y16" i="5"/>
  <c r="Y17" i="5"/>
  <c r="Y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6" i="5"/>
  <c r="C3" i="8"/>
  <c r="C4" i="8"/>
  <c r="C5" i="8"/>
  <c r="C6" i="8"/>
  <c r="C7" i="8"/>
  <c r="C8" i="8"/>
  <c r="C9" i="8"/>
  <c r="C10" i="8"/>
  <c r="C11" i="8"/>
  <c r="C12" i="8"/>
  <c r="C13" i="8"/>
  <c r="C2" i="8"/>
  <c r="U7" i="1"/>
  <c r="U8" i="1"/>
  <c r="U9" i="1"/>
  <c r="U10" i="1"/>
  <c r="U11" i="1"/>
  <c r="U12" i="1"/>
  <c r="U13" i="1"/>
  <c r="U14" i="1"/>
  <c r="U15" i="1"/>
  <c r="U16" i="1"/>
  <c r="U18" i="1"/>
  <c r="U6" i="1"/>
  <c r="D3" i="8"/>
  <c r="D4" i="8"/>
  <c r="D5" i="8"/>
  <c r="D6" i="8"/>
  <c r="D7" i="8"/>
  <c r="D8" i="8"/>
  <c r="D9" i="8"/>
  <c r="D10" i="8"/>
  <c r="D11" i="8"/>
  <c r="D12" i="8"/>
  <c r="D13" i="8"/>
  <c r="D2" i="8"/>
  <c r="B4" i="8"/>
  <c r="B5" i="8"/>
  <c r="B6" i="8"/>
  <c r="B7" i="8"/>
  <c r="B8" i="8"/>
  <c r="B9" i="8"/>
  <c r="B10" i="8"/>
  <c r="B11" i="8"/>
  <c r="B12" i="8"/>
  <c r="B2" i="8"/>
  <c r="D14" i="8"/>
  <c r="A13" i="8"/>
  <c r="A12" i="8"/>
  <c r="A11" i="8"/>
  <c r="A10" i="8"/>
  <c r="A9" i="8"/>
  <c r="A8" i="8"/>
  <c r="A7" i="8"/>
  <c r="A6" i="8"/>
  <c r="A5" i="8"/>
  <c r="A4" i="8"/>
  <c r="A3" i="8"/>
  <c r="A2" i="8"/>
  <c r="A13" i="7"/>
  <c r="A12" i="7"/>
  <c r="A11" i="7"/>
  <c r="A10" i="7"/>
  <c r="A9" i="7"/>
  <c r="A8" i="7"/>
  <c r="A7" i="7"/>
  <c r="A6" i="7"/>
  <c r="A5" i="7"/>
  <c r="A4" i="7"/>
  <c r="A3" i="7"/>
  <c r="A2" i="7"/>
  <c r="P34" i="6"/>
  <c r="M34" i="6"/>
  <c r="P33" i="6"/>
  <c r="M33" i="6"/>
  <c r="P32" i="6"/>
  <c r="M32" i="6"/>
  <c r="P31" i="6"/>
  <c r="M31" i="6"/>
  <c r="Q26" i="6"/>
  <c r="N26" i="6"/>
  <c r="N25" i="6"/>
  <c r="Q25" i="6" s="1"/>
  <c r="R25" i="6" s="1"/>
  <c r="Q24" i="6"/>
  <c r="R24" i="6" s="1"/>
  <c r="N24" i="6"/>
  <c r="K22" i="6"/>
  <c r="E18" i="6"/>
  <c r="D18" i="6"/>
  <c r="C18" i="6"/>
  <c r="G17" i="6"/>
  <c r="F17" i="6"/>
  <c r="E26" i="6" s="1"/>
  <c r="K16" i="6"/>
  <c r="G16" i="6"/>
  <c r="F16" i="6"/>
  <c r="E25" i="6" s="1"/>
  <c r="G15" i="6"/>
  <c r="F15" i="6"/>
  <c r="E24" i="6" s="1"/>
  <c r="G14" i="6"/>
  <c r="F14" i="6"/>
  <c r="E23" i="6" s="1"/>
  <c r="K13" i="6"/>
  <c r="G13" i="6"/>
  <c r="F13" i="6"/>
  <c r="D26" i="6" s="1"/>
  <c r="K12" i="6"/>
  <c r="K14" i="6" s="1"/>
  <c r="G12" i="6"/>
  <c r="F12" i="6"/>
  <c r="D25" i="6" s="1"/>
  <c r="K11" i="6"/>
  <c r="G11" i="6"/>
  <c r="F11" i="6"/>
  <c r="D24" i="6" s="1"/>
  <c r="K10" i="6"/>
  <c r="G10" i="6"/>
  <c r="F10" i="6"/>
  <c r="D23" i="6" s="1"/>
  <c r="G9" i="6"/>
  <c r="F9" i="6"/>
  <c r="C26" i="6" s="1"/>
  <c r="G8" i="6"/>
  <c r="F8" i="6"/>
  <c r="C25" i="6" s="1"/>
  <c r="G7" i="6"/>
  <c r="F7" i="6"/>
  <c r="C24" i="6" s="1"/>
  <c r="G6" i="6"/>
  <c r="F6" i="6"/>
  <c r="C23" i="6" s="1"/>
  <c r="P34" i="5"/>
  <c r="M34" i="5"/>
  <c r="P33" i="5"/>
  <c r="M33" i="5"/>
  <c r="P32" i="5"/>
  <c r="M32" i="5"/>
  <c r="P31" i="5"/>
  <c r="M31" i="5"/>
  <c r="Q26" i="5"/>
  <c r="N26" i="5"/>
  <c r="N25" i="5"/>
  <c r="Q25" i="5" s="1"/>
  <c r="R25" i="5" s="1"/>
  <c r="Q24" i="5"/>
  <c r="R24" i="5" s="1"/>
  <c r="N24" i="5"/>
  <c r="K22" i="5"/>
  <c r="E18" i="5"/>
  <c r="D18" i="5"/>
  <c r="C18" i="5"/>
  <c r="G17" i="5"/>
  <c r="F17" i="5"/>
  <c r="E26" i="5" s="1"/>
  <c r="K16" i="5"/>
  <c r="G16" i="5"/>
  <c r="F16" i="5"/>
  <c r="E25" i="5" s="1"/>
  <c r="G15" i="5"/>
  <c r="F15" i="5"/>
  <c r="E24" i="5" s="1"/>
  <c r="G14" i="5"/>
  <c r="F14" i="5"/>
  <c r="E23" i="5" s="1"/>
  <c r="K13" i="5"/>
  <c r="G13" i="5"/>
  <c r="F13" i="5"/>
  <c r="D26" i="5" s="1"/>
  <c r="K12" i="5"/>
  <c r="K14" i="5" s="1"/>
  <c r="G12" i="5"/>
  <c r="F12" i="5"/>
  <c r="D25" i="5" s="1"/>
  <c r="K11" i="5"/>
  <c r="G11" i="5"/>
  <c r="F11" i="5"/>
  <c r="D24" i="5" s="1"/>
  <c r="K10" i="5"/>
  <c r="G10" i="5"/>
  <c r="F10" i="5"/>
  <c r="D23" i="5" s="1"/>
  <c r="G9" i="5"/>
  <c r="F9" i="5"/>
  <c r="C26" i="5" s="1"/>
  <c r="G8" i="5"/>
  <c r="F8" i="5"/>
  <c r="C25" i="5" s="1"/>
  <c r="G7" i="5"/>
  <c r="F7" i="5"/>
  <c r="C24" i="5" s="1"/>
  <c r="G6" i="5"/>
  <c r="F6" i="5"/>
  <c r="C23" i="5" s="1"/>
  <c r="K16" i="1"/>
  <c r="F25" i="5" l="1"/>
  <c r="F24" i="6"/>
  <c r="D27" i="6"/>
  <c r="E27" i="5"/>
  <c r="F24" i="5"/>
  <c r="P13" i="6"/>
  <c r="F26" i="6"/>
  <c r="C27" i="6"/>
  <c r="F23" i="6"/>
  <c r="P14" i="6"/>
  <c r="E27" i="6"/>
  <c r="F25" i="6"/>
  <c r="K15" i="6"/>
  <c r="F18" i="6"/>
  <c r="K7" i="6" s="1"/>
  <c r="P11" i="6"/>
  <c r="Q12" i="6"/>
  <c r="C27" i="5"/>
  <c r="F23" i="5"/>
  <c r="Q14" i="5"/>
  <c r="P14" i="5"/>
  <c r="Q11" i="5"/>
  <c r="D27" i="5"/>
  <c r="F26" i="5"/>
  <c r="Q10" i="5"/>
  <c r="P13" i="5"/>
  <c r="K15" i="5"/>
  <c r="F18" i="5"/>
  <c r="K7" i="5" s="1"/>
  <c r="P11" i="5"/>
  <c r="N24" i="1"/>
  <c r="Q24" i="1" s="1"/>
  <c r="R24" i="1" s="1"/>
  <c r="N25" i="1"/>
  <c r="Q25" i="1" s="1"/>
  <c r="R25" i="1" s="1"/>
  <c r="N26" i="1"/>
  <c r="Q26" i="1" s="1"/>
  <c r="M32" i="1"/>
  <c r="P32" i="1" s="1"/>
  <c r="M33" i="1"/>
  <c r="P33" i="1" s="1"/>
  <c r="M34" i="1"/>
  <c r="P34" i="1" s="1"/>
  <c r="M31" i="1"/>
  <c r="P31" i="1" s="1"/>
  <c r="E18" i="1"/>
  <c r="D18" i="1"/>
  <c r="C18" i="1"/>
  <c r="G17" i="1"/>
  <c r="F17" i="1"/>
  <c r="E26" i="1" s="1"/>
  <c r="K22" i="1"/>
  <c r="G16" i="1"/>
  <c r="F16" i="1"/>
  <c r="E25" i="1" s="1"/>
  <c r="G15" i="1"/>
  <c r="F15" i="1"/>
  <c r="E24" i="1" s="1"/>
  <c r="K14" i="1"/>
  <c r="G14" i="1"/>
  <c r="F14" i="1"/>
  <c r="E23" i="1" s="1"/>
  <c r="K13" i="1"/>
  <c r="G13" i="1"/>
  <c r="F13" i="1"/>
  <c r="D26" i="1" s="1"/>
  <c r="K12" i="1"/>
  <c r="G12" i="1"/>
  <c r="F12" i="1"/>
  <c r="D25" i="1" s="1"/>
  <c r="K11" i="1"/>
  <c r="G11" i="1"/>
  <c r="F11" i="1"/>
  <c r="D24" i="1" s="1"/>
  <c r="K10" i="1"/>
  <c r="G10" i="1"/>
  <c r="F10" i="1"/>
  <c r="D23" i="1" s="1"/>
  <c r="G9" i="1"/>
  <c r="F9" i="1"/>
  <c r="C26" i="1" s="1"/>
  <c r="G8" i="1"/>
  <c r="F8" i="1"/>
  <c r="C25" i="1" s="1"/>
  <c r="G7" i="1"/>
  <c r="B3" i="8" s="1"/>
  <c r="F7" i="1"/>
  <c r="C24" i="1" s="1"/>
  <c r="G6" i="1"/>
  <c r="F6" i="1"/>
  <c r="B13" i="8" l="1"/>
  <c r="U17" i="1"/>
  <c r="L13" i="6"/>
  <c r="M13" i="6" s="1"/>
  <c r="L22" i="6"/>
  <c r="L16" i="6"/>
  <c r="L12" i="6"/>
  <c r="M12" i="6" s="1"/>
  <c r="L11" i="6"/>
  <c r="L10" i="6"/>
  <c r="M10" i="6" s="1"/>
  <c r="P12" i="6"/>
  <c r="P10" i="6"/>
  <c r="Q10" i="6"/>
  <c r="Q13" i="6"/>
  <c r="Q14" i="6"/>
  <c r="Q11" i="6"/>
  <c r="L13" i="5"/>
  <c r="M13" i="5" s="1"/>
  <c r="L22" i="5"/>
  <c r="L16" i="5"/>
  <c r="L12" i="5"/>
  <c r="M12" i="5" s="1"/>
  <c r="L11" i="5"/>
  <c r="L10" i="5"/>
  <c r="M10" i="5" s="1"/>
  <c r="Q12" i="5"/>
  <c r="P12" i="5"/>
  <c r="Q13" i="5"/>
  <c r="P10" i="5"/>
  <c r="F18" i="1"/>
  <c r="K7" i="1" s="1"/>
  <c r="L11" i="1" s="1"/>
  <c r="K15" i="1"/>
  <c r="Q13" i="1" s="1"/>
  <c r="P10" i="1"/>
  <c r="P14" i="1"/>
  <c r="E27" i="1"/>
  <c r="F26" i="1"/>
  <c r="F25" i="1"/>
  <c r="Q11" i="1"/>
  <c r="P13" i="1"/>
  <c r="Q12" i="1"/>
  <c r="P12" i="1"/>
  <c r="F24" i="1"/>
  <c r="D27" i="1"/>
  <c r="Q10" i="1"/>
  <c r="P11" i="1"/>
  <c r="Q14" i="1"/>
  <c r="C23" i="1"/>
  <c r="L15" i="6" l="1"/>
  <c r="M15" i="6" s="1"/>
  <c r="N10" i="6" s="1"/>
  <c r="O10" i="6" s="1"/>
  <c r="M11" i="6"/>
  <c r="L14" i="6"/>
  <c r="M14" i="6" s="1"/>
  <c r="M11" i="5"/>
  <c r="L14" i="5"/>
  <c r="M14" i="5" s="1"/>
  <c r="L15" i="5"/>
  <c r="M15" i="5" s="1"/>
  <c r="L22" i="1"/>
  <c r="L16" i="1"/>
  <c r="L10" i="1"/>
  <c r="M10" i="1" s="1"/>
  <c r="F23" i="1"/>
  <c r="L13" i="1" s="1"/>
  <c r="M13" i="1" s="1"/>
  <c r="C27" i="1"/>
  <c r="L12" i="1" s="1"/>
  <c r="M12" i="1" s="1"/>
  <c r="M11" i="1"/>
  <c r="N13" i="5" l="1"/>
  <c r="O13" i="5" s="1"/>
  <c r="G19" i="5"/>
  <c r="N14" i="5"/>
  <c r="O14" i="5" s="1"/>
  <c r="N12" i="6"/>
  <c r="O12" i="6" s="1"/>
  <c r="N13" i="6"/>
  <c r="O13" i="6" s="1"/>
  <c r="N14" i="6"/>
  <c r="O14" i="6" s="1"/>
  <c r="N11" i="6"/>
  <c r="O11" i="6" s="1"/>
  <c r="M35" i="6"/>
  <c r="N27" i="6"/>
  <c r="M35" i="5"/>
  <c r="N27" i="5"/>
  <c r="N11" i="5"/>
  <c r="O11" i="5" s="1"/>
  <c r="N10" i="5"/>
  <c r="O10" i="5" s="1"/>
  <c r="N12" i="5"/>
  <c r="O12" i="5" s="1"/>
  <c r="L15" i="1"/>
  <c r="M15" i="1" s="1"/>
  <c r="L14" i="1"/>
  <c r="M14" i="1" s="1"/>
  <c r="N12" i="1" l="1"/>
  <c r="O12" i="1" s="1"/>
  <c r="G19" i="1"/>
  <c r="M35" i="1"/>
  <c r="N14" i="1"/>
  <c r="O14" i="1" s="1"/>
  <c r="N13" i="1"/>
  <c r="O13" i="1" s="1"/>
  <c r="N27" i="1"/>
  <c r="N11" i="1"/>
  <c r="O11" i="1" s="1"/>
  <c r="N10" i="1"/>
  <c r="O10" i="1" s="1"/>
  <c r="B14" i="8" l="1"/>
  <c r="U19" i="1"/>
  <c r="Y7" i="1" l="1"/>
  <c r="Y11" i="1"/>
  <c r="Y15" i="1"/>
  <c r="Y8" i="1"/>
  <c r="Y16" i="1"/>
  <c r="Y9" i="1"/>
  <c r="Y17" i="1"/>
  <c r="Y10" i="1"/>
  <c r="Y14" i="1"/>
  <c r="Y6" i="1"/>
  <c r="Y12" i="1"/>
  <c r="Y13" i="1"/>
</calcChain>
</file>

<file path=xl/sharedStrings.xml><?xml version="1.0" encoding="utf-8"?>
<sst xmlns="http://schemas.openxmlformats.org/spreadsheetml/2006/main" count="282" uniqueCount="70">
  <si>
    <t>PERLAKUAN</t>
  </si>
  <si>
    <t>ULANGAN</t>
  </si>
  <si>
    <t>I</t>
  </si>
  <si>
    <t>II</t>
  </si>
  <si>
    <t>III</t>
  </si>
  <si>
    <t>RERATA</t>
  </si>
  <si>
    <t>JUMLAH</t>
  </si>
  <si>
    <t>R</t>
  </si>
  <si>
    <t>T</t>
  </si>
  <si>
    <t>FK</t>
  </si>
  <si>
    <t>SK</t>
  </si>
  <si>
    <t>TOTAL</t>
  </si>
  <si>
    <t>DB</t>
  </si>
  <si>
    <t>KT</t>
  </si>
  <si>
    <t>JK</t>
  </si>
  <si>
    <t>F HIT</t>
  </si>
  <si>
    <t>K1</t>
  </si>
  <si>
    <t>K2</t>
  </si>
  <si>
    <t>K3</t>
  </si>
  <si>
    <t>G</t>
  </si>
  <si>
    <t>L1</t>
  </si>
  <si>
    <t>L2</t>
  </si>
  <si>
    <t>L3</t>
  </si>
  <si>
    <t>L4</t>
  </si>
  <si>
    <t>BNJ 5%</t>
  </si>
  <si>
    <t>a</t>
  </si>
  <si>
    <t>T BNJ 5%;22;3</t>
  </si>
  <si>
    <t>T BNJ 5%;22;12</t>
  </si>
  <si>
    <t>T BNJ 5%;22;4</t>
  </si>
  <si>
    <t>tn</t>
  </si>
  <si>
    <t>T0P0</t>
  </si>
  <si>
    <t>T1P0</t>
  </si>
  <si>
    <t>T2P0</t>
  </si>
  <si>
    <t>T0P1</t>
  </si>
  <si>
    <t>T1P1</t>
  </si>
  <si>
    <t>T2P1</t>
  </si>
  <si>
    <t>T0P2</t>
  </si>
  <si>
    <t>T1P2</t>
  </si>
  <si>
    <t>T2P2</t>
  </si>
  <si>
    <t>T0P3</t>
  </si>
  <si>
    <t>T1P3</t>
  </si>
  <si>
    <t>T2P3</t>
  </si>
  <si>
    <t>p0</t>
  </si>
  <si>
    <t>p1</t>
  </si>
  <si>
    <t>p2</t>
  </si>
  <si>
    <t>p3</t>
  </si>
  <si>
    <t>t0</t>
  </si>
  <si>
    <t>t1</t>
  </si>
  <si>
    <t>t3</t>
  </si>
  <si>
    <t>P</t>
  </si>
  <si>
    <t>TP</t>
  </si>
  <si>
    <t>Perlakuan</t>
  </si>
  <si>
    <t>BNJ</t>
  </si>
  <si>
    <t>Umur Berbunga</t>
  </si>
  <si>
    <t xml:space="preserve">Jumlah buah </t>
  </si>
  <si>
    <t>bobot buah</t>
  </si>
  <si>
    <t>b</t>
  </si>
  <si>
    <t>c</t>
  </si>
  <si>
    <t>cd</t>
  </si>
  <si>
    <t>de</t>
  </si>
  <si>
    <t>ef</t>
  </si>
  <si>
    <t>fg</t>
  </si>
  <si>
    <t>gh</t>
  </si>
  <si>
    <t>h</t>
  </si>
  <si>
    <t>ab</t>
  </si>
  <si>
    <t>bc</t>
  </si>
  <si>
    <t>d</t>
  </si>
  <si>
    <t>e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</si>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</sst>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 applyAlignment="1">
      <alignment horizontal="center"/>
    </xf>
    <xf numFmtId="2" fontId="0" fillId="2" borderId="1" xfId="0" applyNumberFormat="1" applyFill="1" applyBorder="1"/>
    <xf numFmtId="2" fontId="0" fillId="0" borderId="0" xfId="0" applyNumberFormat="1"/>
    <xf numFmtId="2" fontId="2" fillId="0" borderId="0" xfId="0" applyNumberFormat="1" applyFont="1"/>
    <xf numFmtId="2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2" fontId="1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0" fillId="0" borderId="2" xfId="0" applyNumberFormat="1" applyBorder="1"/>
    <xf numFmtId="2" fontId="0" fillId="2" borderId="0" xfId="0" applyNumberFormat="1" applyFill="1"/>
    <xf numFmtId="2" fontId="0" fillId="4" borderId="1" xfId="0" applyNumberFormat="1" applyFill="1" applyBorder="1"/>
    <xf numFmtId="2" fontId="0" fillId="4" borderId="0" xfId="0" applyNumberFormat="1" applyFill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5" xfId="0" applyBorder="1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4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\teman2\farabi\PANJANG%20TANAMAN%20farabi%20-%20Copy.xlsx" TargetMode="External"/><Relationship Id="rId1" Type="http://schemas.openxmlformats.org/officeDocument/2006/relationships/externalLinkPath" Target="PANJANG%20TANAMAN%20farabi%20-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7 HST"/>
      <sheetName val="28"/>
      <sheetName val="42"/>
      <sheetName val="56"/>
      <sheetName val="70"/>
      <sheetName val="90"/>
      <sheetName val="Sheet1"/>
    </sheetNames>
    <sheetDataSet>
      <sheetData sheetId="0">
        <row r="6">
          <cell r="B6" t="str">
            <v>T0P0</v>
          </cell>
        </row>
        <row r="7">
          <cell r="B7" t="str">
            <v>T1P0</v>
          </cell>
        </row>
        <row r="8">
          <cell r="B8" t="str">
            <v>T2P0</v>
          </cell>
        </row>
        <row r="9">
          <cell r="B9" t="str">
            <v>T0P1</v>
          </cell>
        </row>
        <row r="10">
          <cell r="B10" t="str">
            <v>T1P1</v>
          </cell>
        </row>
        <row r="11">
          <cell r="B11" t="str">
            <v>T2P1</v>
          </cell>
        </row>
        <row r="12">
          <cell r="B12" t="str">
            <v>T0P2</v>
          </cell>
        </row>
        <row r="13">
          <cell r="B13" t="str">
            <v>T1P2</v>
          </cell>
        </row>
        <row r="14">
          <cell r="B14" t="str">
            <v>T2P2</v>
          </cell>
        </row>
        <row r="15">
          <cell r="B15" t="str">
            <v>T0P3</v>
          </cell>
        </row>
        <row r="16">
          <cell r="B16" t="str">
            <v>T1P3</v>
          </cell>
        </row>
        <row r="17">
          <cell r="B17" t="str">
            <v>T2P3</v>
          </cell>
        </row>
      </sheetData>
      <sheetData sheetId="1">
        <row r="6">
          <cell r="V6" t="str">
            <v>a</v>
          </cell>
        </row>
      </sheetData>
      <sheetData sheetId="2">
        <row r="6">
          <cell r="V6" t="str">
            <v>a</v>
          </cell>
        </row>
      </sheetData>
      <sheetData sheetId="3">
        <row r="6">
          <cell r="V6" t="str">
            <v>a</v>
          </cell>
        </row>
      </sheetData>
      <sheetData sheetId="4">
        <row r="6">
          <cell r="V6" t="str">
            <v>a</v>
          </cell>
        </row>
      </sheetData>
      <sheetData sheetId="5">
        <row r="6">
          <cell r="V6" t="str">
            <v>a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Y50"/>
  <sheetViews>
    <sheetView topLeftCell="H3" zoomScale="90" zoomScaleNormal="90" workbookViewId="0">
      <selection activeCell="V18" sqref="V18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1" t="s">
        <v>0</v>
      </c>
      <c r="C4" s="23" t="s">
        <v>1</v>
      </c>
      <c r="D4" s="23"/>
      <c r="E4" s="23"/>
      <c r="F4" s="21" t="s">
        <v>6</v>
      </c>
      <c r="G4" s="21" t="s">
        <v>5</v>
      </c>
      <c r="J4" s="5" t="s">
        <v>7</v>
      </c>
      <c r="K4" s="5">
        <v>3</v>
      </c>
    </row>
    <row r="5" spans="1:25" ht="15.5" x14ac:dyDescent="0.35">
      <c r="B5" s="21"/>
      <c r="C5" s="7" t="s">
        <v>2</v>
      </c>
      <c r="D5" s="7" t="s">
        <v>3</v>
      </c>
      <c r="E5" s="7" t="s">
        <v>4</v>
      </c>
      <c r="F5" s="21"/>
      <c r="G5" s="21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20">
        <v>11</v>
      </c>
      <c r="D6" s="20">
        <v>12</v>
      </c>
      <c r="E6" s="20">
        <v>13</v>
      </c>
      <c r="F6" s="8">
        <f>C6+D6+E6</f>
        <v>36</v>
      </c>
      <c r="G6" s="2">
        <f>AVERAGE(C6:E6)</f>
        <v>12</v>
      </c>
      <c r="J6" s="5" t="s">
        <v>49</v>
      </c>
      <c r="K6" s="5">
        <v>4</v>
      </c>
      <c r="U6" s="5">
        <f>G6</f>
        <v>12</v>
      </c>
      <c r="V6" s="5" t="s">
        <v>25</v>
      </c>
      <c r="W6" s="5">
        <v>12</v>
      </c>
      <c r="X6" s="5" t="s">
        <v>25</v>
      </c>
      <c r="Y6" s="5">
        <f>W6+U$19</f>
        <v>15.582189807553529</v>
      </c>
    </row>
    <row r="7" spans="1:25" ht="15.5" x14ac:dyDescent="0.35">
      <c r="A7" s="5">
        <v>2</v>
      </c>
      <c r="B7" s="19" t="s">
        <v>31</v>
      </c>
      <c r="C7" s="20">
        <v>13</v>
      </c>
      <c r="D7" s="20">
        <v>12</v>
      </c>
      <c r="E7" s="20">
        <v>12</v>
      </c>
      <c r="F7" s="8">
        <f t="shared" ref="F7:F17" si="0">C7+D7+E7</f>
        <v>37</v>
      </c>
      <c r="G7" s="2">
        <f t="shared" ref="G7:G17" si="1">AVERAGE(C7:E7)</f>
        <v>12.333333333333334</v>
      </c>
      <c r="J7" s="5" t="s">
        <v>9</v>
      </c>
      <c r="K7" s="5">
        <f>(F18^2)/(K4*K5*K6)</f>
        <v>28112.111111111109</v>
      </c>
      <c r="U7" s="5">
        <f t="shared" ref="U7:U19" si="2">G7</f>
        <v>12.333333333333334</v>
      </c>
      <c r="V7" s="5" t="s">
        <v>25</v>
      </c>
      <c r="W7" s="5">
        <v>12.333333333333334</v>
      </c>
      <c r="X7" s="5" t="s">
        <v>25</v>
      </c>
      <c r="Y7" s="5">
        <f t="shared" ref="Y7:Y17" si="3">W7+U$19</f>
        <v>15.915523140886863</v>
      </c>
    </row>
    <row r="8" spans="1:25" ht="15.5" x14ac:dyDescent="0.35">
      <c r="A8" s="5">
        <v>3</v>
      </c>
      <c r="B8" s="19" t="s">
        <v>32</v>
      </c>
      <c r="C8" s="20">
        <v>22</v>
      </c>
      <c r="D8" s="20">
        <v>23</v>
      </c>
      <c r="E8" s="20">
        <v>22</v>
      </c>
      <c r="F8" s="8">
        <f t="shared" si="0"/>
        <v>67</v>
      </c>
      <c r="G8" s="2">
        <f t="shared" si="1"/>
        <v>22.333333333333332</v>
      </c>
      <c r="U8" s="5">
        <f t="shared" si="2"/>
        <v>22.333333333333332</v>
      </c>
      <c r="V8" s="5" t="s">
        <v>56</v>
      </c>
      <c r="W8" s="5">
        <v>14.666666666666666</v>
      </c>
      <c r="X8" s="5" t="s">
        <v>25</v>
      </c>
      <c r="Y8" s="5">
        <f t="shared" si="3"/>
        <v>18.248856474220197</v>
      </c>
    </row>
    <row r="9" spans="1:25" ht="15.5" x14ac:dyDescent="0.35">
      <c r="A9" s="5">
        <v>4</v>
      </c>
      <c r="B9" s="19" t="s">
        <v>33</v>
      </c>
      <c r="C9" s="20">
        <v>15</v>
      </c>
      <c r="D9" s="20">
        <v>15</v>
      </c>
      <c r="E9" s="20">
        <v>14</v>
      </c>
      <c r="F9" s="8">
        <f t="shared" si="0"/>
        <v>44</v>
      </c>
      <c r="G9" s="2">
        <f t="shared" si="1"/>
        <v>14.666666666666666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14.666666666666666</v>
      </c>
      <c r="V9" s="5" t="s">
        <v>25</v>
      </c>
      <c r="W9" s="5">
        <v>22.333333333333332</v>
      </c>
      <c r="X9" s="5" t="s">
        <v>56</v>
      </c>
      <c r="Y9" s="5">
        <f t="shared" si="3"/>
        <v>25.915523140886862</v>
      </c>
    </row>
    <row r="10" spans="1:25" ht="15.5" x14ac:dyDescent="0.35">
      <c r="A10" s="5">
        <v>5</v>
      </c>
      <c r="B10" s="19" t="s">
        <v>34</v>
      </c>
      <c r="C10" s="20">
        <v>29</v>
      </c>
      <c r="D10" s="20">
        <v>30</v>
      </c>
      <c r="E10" s="20">
        <v>29</v>
      </c>
      <c r="F10" s="8">
        <f t="shared" si="0"/>
        <v>88</v>
      </c>
      <c r="G10" s="2">
        <f t="shared" si="1"/>
        <v>29.333333333333332</v>
      </c>
      <c r="J10" s="2" t="s">
        <v>7</v>
      </c>
      <c r="K10" s="1">
        <f>K4-1</f>
        <v>2</v>
      </c>
      <c r="L10" s="2">
        <f>SUMSQ(C18:E18)/12-K7</f>
        <v>0.72222222222262644</v>
      </c>
      <c r="M10" s="2">
        <f>L10/K10</f>
        <v>0.36111111111131322</v>
      </c>
      <c r="N10" s="2">
        <f>M10/$M$15</f>
        <v>0.24869565217404593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29.333333333333332</v>
      </c>
      <c r="V10" s="5" t="s">
        <v>57</v>
      </c>
      <c r="W10" s="5">
        <v>23.333333333333332</v>
      </c>
      <c r="X10" s="5" t="s">
        <v>56</v>
      </c>
      <c r="Y10" s="5">
        <f t="shared" si="3"/>
        <v>26.915523140886862</v>
      </c>
    </row>
    <row r="11" spans="1:25" ht="15.5" x14ac:dyDescent="0.35">
      <c r="A11" s="5">
        <v>6</v>
      </c>
      <c r="B11" s="19" t="s">
        <v>35</v>
      </c>
      <c r="C11" s="20">
        <v>22</v>
      </c>
      <c r="D11" s="20">
        <v>23</v>
      </c>
      <c r="E11" s="20">
        <v>25</v>
      </c>
      <c r="F11" s="8">
        <f t="shared" si="0"/>
        <v>70</v>
      </c>
      <c r="G11" s="2">
        <f t="shared" si="1"/>
        <v>23.333333333333332</v>
      </c>
      <c r="J11" s="2" t="s">
        <v>8</v>
      </c>
      <c r="K11" s="1">
        <f>K5*K6-1</f>
        <v>11</v>
      </c>
      <c r="L11" s="2">
        <f>SUMSQ(F6:F17)/K4-K7</f>
        <v>3879.2222222222226</v>
      </c>
      <c r="M11" s="2">
        <f t="shared" ref="M11:M15" si="4">L11/K11</f>
        <v>352.6565656565657</v>
      </c>
      <c r="N11" s="2">
        <f t="shared" ref="N11:N14" si="5">M11/$M$15</f>
        <v>242.87304347825474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23.333333333333332</v>
      </c>
      <c r="V11" s="5" t="s">
        <v>56</v>
      </c>
      <c r="W11" s="5">
        <v>29.333333333333332</v>
      </c>
      <c r="X11" s="5" t="s">
        <v>57</v>
      </c>
      <c r="Y11" s="5">
        <f t="shared" si="3"/>
        <v>32.915523140886862</v>
      </c>
    </row>
    <row r="12" spans="1:25" ht="15.5" x14ac:dyDescent="0.35">
      <c r="A12" s="5">
        <v>7</v>
      </c>
      <c r="B12" s="19" t="s">
        <v>36</v>
      </c>
      <c r="C12" s="20">
        <v>31</v>
      </c>
      <c r="D12" s="20">
        <v>30</v>
      </c>
      <c r="E12" s="20">
        <v>34</v>
      </c>
      <c r="F12" s="8">
        <f t="shared" si="0"/>
        <v>95</v>
      </c>
      <c r="G12" s="2">
        <f t="shared" si="1"/>
        <v>31.666666666666668</v>
      </c>
      <c r="J12" s="2" t="s">
        <v>8</v>
      </c>
      <c r="K12" s="1">
        <f>K5-1</f>
        <v>2</v>
      </c>
      <c r="L12" s="2">
        <f>SUMSQ(C27:E27)/(K5*K6)-K7</f>
        <v>3090.8888888888905</v>
      </c>
      <c r="M12" s="2">
        <f t="shared" si="4"/>
        <v>1545.4444444444453</v>
      </c>
      <c r="N12" s="2">
        <f t="shared" si="5"/>
        <v>1064.340869565191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31.666666666666668</v>
      </c>
      <c r="V12" s="5" t="s">
        <v>58</v>
      </c>
      <c r="W12" s="5">
        <v>31.666666666666668</v>
      </c>
      <c r="X12" s="5" t="s">
        <v>58</v>
      </c>
      <c r="Y12" s="5">
        <f t="shared" si="3"/>
        <v>35.248856474220197</v>
      </c>
    </row>
    <row r="13" spans="1:25" ht="15.5" x14ac:dyDescent="0.35">
      <c r="A13" s="5">
        <v>8</v>
      </c>
      <c r="B13" s="19" t="s">
        <v>37</v>
      </c>
      <c r="C13" s="20">
        <v>40</v>
      </c>
      <c r="D13" s="20">
        <v>41</v>
      </c>
      <c r="E13" s="20">
        <v>40</v>
      </c>
      <c r="F13" s="8">
        <f t="shared" si="0"/>
        <v>121</v>
      </c>
      <c r="G13" s="2">
        <f t="shared" si="1"/>
        <v>40.333333333333336</v>
      </c>
      <c r="J13" s="2" t="s">
        <v>49</v>
      </c>
      <c r="K13" s="1">
        <f>K6-1</f>
        <v>3</v>
      </c>
      <c r="L13" s="2">
        <f>SUMSQ(F23:F26)/(K5*K4)-K7</f>
        <v>489.22222222222263</v>
      </c>
      <c r="M13" s="2">
        <f t="shared" si="4"/>
        <v>163.07407407407422</v>
      </c>
      <c r="N13" s="2">
        <f t="shared" si="5"/>
        <v>112.3084057970987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40.333333333333336</v>
      </c>
      <c r="V13" s="5" t="s">
        <v>62</v>
      </c>
      <c r="W13" s="5">
        <v>33.333333333333336</v>
      </c>
      <c r="X13" s="5" t="s">
        <v>59</v>
      </c>
      <c r="Y13" s="5">
        <f t="shared" si="3"/>
        <v>36.915523140886862</v>
      </c>
    </row>
    <row r="14" spans="1:25" ht="15.5" x14ac:dyDescent="0.35">
      <c r="A14" s="5">
        <v>9</v>
      </c>
      <c r="B14" s="19" t="s">
        <v>38</v>
      </c>
      <c r="C14" s="20">
        <v>34</v>
      </c>
      <c r="D14" s="20">
        <v>32</v>
      </c>
      <c r="E14" s="20">
        <v>34</v>
      </c>
      <c r="F14" s="8">
        <f t="shared" si="0"/>
        <v>100</v>
      </c>
      <c r="G14" s="2">
        <f t="shared" si="1"/>
        <v>33.333333333333336</v>
      </c>
      <c r="J14" s="2" t="s">
        <v>50</v>
      </c>
      <c r="K14" s="1">
        <f>K12*K13</f>
        <v>6</v>
      </c>
      <c r="L14" s="2">
        <f>L11-L12-L13</f>
        <v>299.11111111110949</v>
      </c>
      <c r="M14" s="2">
        <f t="shared" si="4"/>
        <v>49.851851851851585</v>
      </c>
      <c r="N14" s="2">
        <f t="shared" si="5"/>
        <v>34.332753623187351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33.333333333333336</v>
      </c>
      <c r="V14" s="5" t="s">
        <v>59</v>
      </c>
      <c r="W14" s="5">
        <v>35.666666666666664</v>
      </c>
      <c r="X14" s="5" t="s">
        <v>60</v>
      </c>
      <c r="Y14" s="5">
        <f t="shared" si="3"/>
        <v>39.24885647422019</v>
      </c>
    </row>
    <row r="15" spans="1:25" ht="15.5" x14ac:dyDescent="0.35">
      <c r="A15" s="5">
        <v>10</v>
      </c>
      <c r="B15" s="19" t="s">
        <v>39</v>
      </c>
      <c r="C15" s="20">
        <v>36</v>
      </c>
      <c r="D15" s="20">
        <v>35</v>
      </c>
      <c r="E15" s="20">
        <v>36</v>
      </c>
      <c r="F15" s="8">
        <f t="shared" si="0"/>
        <v>107</v>
      </c>
      <c r="G15" s="2">
        <f t="shared" si="1"/>
        <v>35.666666666666664</v>
      </c>
      <c r="J15" s="2" t="s">
        <v>19</v>
      </c>
      <c r="K15" s="1">
        <f>K22-K11-K10</f>
        <v>22</v>
      </c>
      <c r="L15" s="2">
        <f>L22-L11-L10</f>
        <v>31.944444444445253</v>
      </c>
      <c r="M15" s="2">
        <f t="shared" si="4"/>
        <v>1.4520202020202388</v>
      </c>
      <c r="N15" s="17"/>
      <c r="O15" s="17"/>
      <c r="P15" s="17"/>
      <c r="Q15" s="17"/>
      <c r="U15" s="5">
        <f t="shared" si="2"/>
        <v>35.666666666666664</v>
      </c>
      <c r="V15" s="5" t="s">
        <v>60</v>
      </c>
      <c r="W15" s="5">
        <v>38</v>
      </c>
      <c r="X15" s="5" t="s">
        <v>61</v>
      </c>
      <c r="Y15" s="5">
        <f t="shared" si="3"/>
        <v>41.582189807553533</v>
      </c>
    </row>
    <row r="16" spans="1:25" ht="15.5" x14ac:dyDescent="0.35">
      <c r="A16" s="5">
        <v>11</v>
      </c>
      <c r="B16" s="19" t="s">
        <v>40</v>
      </c>
      <c r="C16" s="20">
        <v>39</v>
      </c>
      <c r="D16" s="20">
        <v>39</v>
      </c>
      <c r="E16" s="20">
        <v>36</v>
      </c>
      <c r="F16" s="8">
        <f t="shared" si="0"/>
        <v>114</v>
      </c>
      <c r="G16" s="2">
        <f t="shared" si="1"/>
        <v>38</v>
      </c>
      <c r="J16" s="2" t="s">
        <v>11</v>
      </c>
      <c r="K16" s="2">
        <f>(3*3*4)-1</f>
        <v>35</v>
      </c>
      <c r="L16" s="2">
        <f>SUMSQ(C6:E17)-K7</f>
        <v>3911.8888888888905</v>
      </c>
      <c r="M16" s="17"/>
      <c r="N16" s="18"/>
      <c r="O16" s="18"/>
      <c r="P16" s="18"/>
      <c r="Q16" s="18"/>
      <c r="U16" s="5">
        <f t="shared" si="2"/>
        <v>38</v>
      </c>
      <c r="V16" s="5" t="s">
        <v>61</v>
      </c>
      <c r="W16" s="5">
        <v>40.333333333333336</v>
      </c>
      <c r="X16" s="5" t="s">
        <v>62</v>
      </c>
      <c r="Y16" s="5">
        <f t="shared" si="3"/>
        <v>43.915523140886862</v>
      </c>
    </row>
    <row r="17" spans="1:25" ht="15.5" x14ac:dyDescent="0.35">
      <c r="A17" s="5">
        <v>12</v>
      </c>
      <c r="B17" s="19" t="s">
        <v>41</v>
      </c>
      <c r="C17" s="20">
        <v>41</v>
      </c>
      <c r="D17" s="20">
        <v>44</v>
      </c>
      <c r="E17" s="20">
        <v>42</v>
      </c>
      <c r="F17" s="8">
        <f t="shared" si="0"/>
        <v>127</v>
      </c>
      <c r="G17" s="2">
        <f t="shared" si="1"/>
        <v>42.333333333333336</v>
      </c>
      <c r="U17" s="5">
        <f t="shared" si="2"/>
        <v>42.333333333333336</v>
      </c>
      <c r="V17" s="5" t="s">
        <v>63</v>
      </c>
      <c r="W17" s="5">
        <v>42.333333333333336</v>
      </c>
      <c r="X17" s="5" t="s">
        <v>63</v>
      </c>
      <c r="Y17" s="5">
        <f t="shared" si="3"/>
        <v>45.915523140886862</v>
      </c>
    </row>
    <row r="18" spans="1:25" x14ac:dyDescent="0.35">
      <c r="B18" s="2"/>
      <c r="C18" s="4">
        <f>SUM(C6:C17)</f>
        <v>333</v>
      </c>
      <c r="D18" s="4">
        <f t="shared" ref="D18:F18" si="9">SUM(D6:D17)</f>
        <v>336</v>
      </c>
      <c r="E18" s="4">
        <f t="shared" si="9"/>
        <v>337</v>
      </c>
      <c r="F18" s="9">
        <f t="shared" si="9"/>
        <v>1006</v>
      </c>
      <c r="G18" s="2"/>
      <c r="U18" s="5">
        <f t="shared" si="2"/>
        <v>0</v>
      </c>
    </row>
    <row r="19" spans="1:25" x14ac:dyDescent="0.35">
      <c r="G19" s="5">
        <f>E29*((M15/3)^0.5)</f>
        <v>3.5821898075535294</v>
      </c>
      <c r="U19" s="5">
        <f t="shared" si="2"/>
        <v>3.5821898075535294</v>
      </c>
    </row>
    <row r="21" spans="1:25" x14ac:dyDescent="0.35">
      <c r="M21" s="5">
        <v>3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3911.8888888888905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36</v>
      </c>
      <c r="D23" s="11">
        <f>F10</f>
        <v>88</v>
      </c>
      <c r="E23" s="11">
        <f>F14</f>
        <v>100</v>
      </c>
      <c r="F23" s="11">
        <f>SUM(C23:E23)</f>
        <v>224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37</v>
      </c>
      <c r="D24" s="11">
        <f>F11</f>
        <v>70</v>
      </c>
      <c r="E24" s="11">
        <f>F15</f>
        <v>107</v>
      </c>
      <c r="F24" s="11">
        <f t="shared" ref="F24:F26" si="10">SUM(C24:E24)</f>
        <v>214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67</v>
      </c>
      <c r="D25" s="11">
        <f>F12</f>
        <v>95</v>
      </c>
      <c r="E25" s="11">
        <f>F16</f>
        <v>114</v>
      </c>
      <c r="F25" s="11">
        <f t="shared" si="10"/>
        <v>276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44</v>
      </c>
      <c r="D26" s="11">
        <f>F13</f>
        <v>121</v>
      </c>
      <c r="E26" s="11">
        <f>F17</f>
        <v>127</v>
      </c>
      <c r="F26" s="11">
        <f t="shared" si="10"/>
        <v>292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184</v>
      </c>
      <c r="D27" s="11">
        <f t="shared" ref="D27:E27" si="11">SUM(D23:D26)</f>
        <v>374</v>
      </c>
      <c r="E27" s="11">
        <f t="shared" si="11"/>
        <v>448</v>
      </c>
      <c r="F27" s="11"/>
      <c r="L27" s="10"/>
      <c r="M27" s="5" t="s">
        <v>24</v>
      </c>
      <c r="N27" s="5">
        <f>E30*((M15/3)^0.5)</f>
        <v>2.4732345631875701</v>
      </c>
      <c r="Q27" s="5">
        <v>2.7203967168181724</v>
      </c>
    </row>
    <row r="28" spans="1:25" ht="18.5" x14ac:dyDescent="0.45">
      <c r="K28" s="10"/>
    </row>
    <row r="29" spans="1:25" x14ac:dyDescent="0.35">
      <c r="C29" s="22" t="s">
        <v>27</v>
      </c>
      <c r="D29" s="22"/>
      <c r="E29" s="5">
        <v>5.149</v>
      </c>
    </row>
    <row r="30" spans="1:25" ht="15.5" x14ac:dyDescent="0.35">
      <c r="C30" s="22" t="s">
        <v>26</v>
      </c>
      <c r="D30" s="22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2" t="s">
        <v>28</v>
      </c>
      <c r="D31" s="22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2.7341242850427987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G4:G5"/>
    <mergeCell ref="C29:D29"/>
    <mergeCell ref="C30:D30"/>
    <mergeCell ref="C31:D31"/>
    <mergeCell ref="B4:B5"/>
    <mergeCell ref="C4:E4"/>
    <mergeCell ref="F4:F5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208BA-73CE-4797-915B-1B78F8C12BC1}">
  <dimension ref="A3:Y50"/>
  <sheetViews>
    <sheetView topLeftCell="J4" workbookViewId="0">
      <selection activeCell="V18" sqref="V18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1" t="s">
        <v>0</v>
      </c>
      <c r="C4" s="23" t="s">
        <v>1</v>
      </c>
      <c r="D4" s="23"/>
      <c r="E4" s="23"/>
      <c r="F4" s="21" t="s">
        <v>6</v>
      </c>
      <c r="G4" s="21" t="s">
        <v>5</v>
      </c>
      <c r="J4" s="5" t="s">
        <v>7</v>
      </c>
      <c r="K4" s="5">
        <v>3</v>
      </c>
    </row>
    <row r="5" spans="1:25" ht="15.5" x14ac:dyDescent="0.35">
      <c r="B5" s="21"/>
      <c r="C5" s="7" t="s">
        <v>2</v>
      </c>
      <c r="D5" s="7" t="s">
        <v>3</v>
      </c>
      <c r="E5" s="7" t="s">
        <v>4</v>
      </c>
      <c r="F5" s="21"/>
      <c r="G5" s="21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17</v>
      </c>
      <c r="D6" s="19">
        <v>18</v>
      </c>
      <c r="E6" s="19">
        <v>19</v>
      </c>
      <c r="F6" s="8">
        <f>C6+D6+E6</f>
        <v>54</v>
      </c>
      <c r="G6" s="2">
        <f>AVERAGE(C6:E6)</f>
        <v>18</v>
      </c>
      <c r="J6" s="5" t="s">
        <v>49</v>
      </c>
      <c r="K6" s="5">
        <v>4</v>
      </c>
      <c r="U6" s="5">
        <f>G6</f>
        <v>18</v>
      </c>
      <c r="V6" s="5" t="s">
        <v>25</v>
      </c>
      <c r="W6" s="5">
        <v>18</v>
      </c>
      <c r="X6" s="5" t="s">
        <v>25</v>
      </c>
      <c r="Y6" s="5">
        <f>W6+U$19</f>
        <v>22.41136419572647</v>
      </c>
    </row>
    <row r="7" spans="1:25" ht="15.5" x14ac:dyDescent="0.35">
      <c r="A7" s="5">
        <v>2</v>
      </c>
      <c r="B7" s="19" t="s">
        <v>31</v>
      </c>
      <c r="C7" s="19">
        <v>22</v>
      </c>
      <c r="D7" s="19">
        <v>21</v>
      </c>
      <c r="E7" s="19">
        <v>18</v>
      </c>
      <c r="F7" s="8">
        <f t="shared" ref="F7:F17" si="0">C7+D7+E7</f>
        <v>61</v>
      </c>
      <c r="G7" s="2">
        <f t="shared" ref="G7:G17" si="1">AVERAGE(C7:E7)</f>
        <v>20.333333333333332</v>
      </c>
      <c r="J7" s="5" t="s">
        <v>9</v>
      </c>
      <c r="K7" s="5">
        <f>(F18^2)/(K4*K5*K6)</f>
        <v>49136.111111111109</v>
      </c>
      <c r="U7" s="5">
        <f t="shared" ref="U7:U19" si="2">G7</f>
        <v>20.333333333333332</v>
      </c>
      <c r="V7" s="5" t="s">
        <v>64</v>
      </c>
      <c r="W7" s="5">
        <v>20.333333333333332</v>
      </c>
      <c r="X7" s="5" t="s">
        <v>64</v>
      </c>
      <c r="Y7" s="5">
        <f t="shared" ref="Y7:Y17" si="3">W7+U$19</f>
        <v>24.744697529059806</v>
      </c>
    </row>
    <row r="8" spans="1:25" ht="15.5" x14ac:dyDescent="0.35">
      <c r="A8" s="5">
        <v>3</v>
      </c>
      <c r="B8" s="19" t="s">
        <v>32</v>
      </c>
      <c r="C8" s="19">
        <v>24</v>
      </c>
      <c r="D8" s="19">
        <v>21</v>
      </c>
      <c r="E8" s="19">
        <v>23</v>
      </c>
      <c r="F8" s="8">
        <f t="shared" si="0"/>
        <v>68</v>
      </c>
      <c r="G8" s="2">
        <f t="shared" si="1"/>
        <v>22.666666666666668</v>
      </c>
      <c r="U8" s="5">
        <f t="shared" si="2"/>
        <v>22.666666666666668</v>
      </c>
      <c r="V8" s="5" t="s">
        <v>65</v>
      </c>
      <c r="W8" s="5">
        <v>22.666666666666668</v>
      </c>
      <c r="X8" s="5" t="s">
        <v>65</v>
      </c>
      <c r="Y8" s="5">
        <f t="shared" si="3"/>
        <v>27.078030862393142</v>
      </c>
    </row>
    <row r="9" spans="1:25" ht="15.5" x14ac:dyDescent="0.35">
      <c r="A9" s="5">
        <v>4</v>
      </c>
      <c r="B9" s="19" t="s">
        <v>33</v>
      </c>
      <c r="C9" s="19">
        <v>24</v>
      </c>
      <c r="D9" s="19">
        <v>23</v>
      </c>
      <c r="E9" s="19">
        <v>25</v>
      </c>
      <c r="F9" s="8">
        <f t="shared" si="0"/>
        <v>72</v>
      </c>
      <c r="G9" s="2">
        <f t="shared" si="1"/>
        <v>24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24</v>
      </c>
      <c r="V9" s="5" t="s">
        <v>65</v>
      </c>
      <c r="W9" s="5">
        <v>24</v>
      </c>
      <c r="X9" s="5" t="s">
        <v>65</v>
      </c>
      <c r="Y9" s="5">
        <f t="shared" si="3"/>
        <v>28.41136419572647</v>
      </c>
    </row>
    <row r="10" spans="1:25" ht="15.5" x14ac:dyDescent="0.35">
      <c r="A10" s="5">
        <v>5</v>
      </c>
      <c r="B10" s="19" t="s">
        <v>34</v>
      </c>
      <c r="C10" s="19">
        <v>28</v>
      </c>
      <c r="D10" s="19">
        <v>27</v>
      </c>
      <c r="E10" s="19">
        <v>26</v>
      </c>
      <c r="F10" s="8">
        <f t="shared" si="0"/>
        <v>81</v>
      </c>
      <c r="G10" s="2">
        <f t="shared" si="1"/>
        <v>27</v>
      </c>
      <c r="J10" s="2" t="s">
        <v>7</v>
      </c>
      <c r="K10" s="1">
        <f>K4-1</f>
        <v>2</v>
      </c>
      <c r="L10" s="2">
        <f>SUMSQ(C18:E18)/12-K7</f>
        <v>4.2222222222262644</v>
      </c>
      <c r="M10" s="2">
        <f>L10/K10</f>
        <v>2.1111111111131322</v>
      </c>
      <c r="N10" s="2">
        <f>M10/$M$15</f>
        <v>0.95871559633132108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27</v>
      </c>
      <c r="V10" s="5" t="s">
        <v>57</v>
      </c>
      <c r="W10" s="5">
        <v>27</v>
      </c>
      <c r="X10" s="5" t="s">
        <v>57</v>
      </c>
      <c r="Y10" s="5">
        <f t="shared" si="3"/>
        <v>31.41136419572647</v>
      </c>
    </row>
    <row r="11" spans="1:25" ht="15.5" x14ac:dyDescent="0.35">
      <c r="A11" s="5">
        <v>6</v>
      </c>
      <c r="B11" s="19" t="s">
        <v>35</v>
      </c>
      <c r="C11" s="19">
        <v>35</v>
      </c>
      <c r="D11" s="19">
        <v>34</v>
      </c>
      <c r="E11" s="19">
        <v>35</v>
      </c>
      <c r="F11" s="8">
        <f t="shared" si="0"/>
        <v>104</v>
      </c>
      <c r="G11" s="2">
        <f t="shared" si="1"/>
        <v>34.666666666666664</v>
      </c>
      <c r="J11" s="2" t="s">
        <v>8</v>
      </c>
      <c r="K11" s="1">
        <f>K5*K6-1</f>
        <v>11</v>
      </c>
      <c r="L11" s="2">
        <f>SUMSQ(F6:F17)/K4-K7</f>
        <v>7537.2222222222263</v>
      </c>
      <c r="M11" s="2">
        <f t="shared" ref="M11:M15" si="4">L11/K11</f>
        <v>685.20202020202055</v>
      </c>
      <c r="N11" s="2">
        <f t="shared" ref="N11:N14" si="5">M11/$M$15</f>
        <v>311.1697247706839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34.666666666666664</v>
      </c>
      <c r="V11" s="5" t="s">
        <v>66</v>
      </c>
      <c r="W11" s="5">
        <v>34.666666666666664</v>
      </c>
      <c r="X11" s="5" t="s">
        <v>66</v>
      </c>
      <c r="Y11" s="5">
        <f t="shared" si="3"/>
        <v>39.078030862393135</v>
      </c>
    </row>
    <row r="12" spans="1:25" ht="15.5" x14ac:dyDescent="0.35">
      <c r="A12" s="5">
        <v>7</v>
      </c>
      <c r="B12" s="19" t="s">
        <v>36</v>
      </c>
      <c r="C12" s="19">
        <v>38</v>
      </c>
      <c r="D12" s="19">
        <v>36</v>
      </c>
      <c r="E12" s="19">
        <v>37</v>
      </c>
      <c r="F12" s="8">
        <f t="shared" si="0"/>
        <v>111</v>
      </c>
      <c r="G12" s="2">
        <f t="shared" si="1"/>
        <v>37</v>
      </c>
      <c r="J12" s="2" t="s">
        <v>8</v>
      </c>
      <c r="K12" s="1">
        <f>K5-1</f>
        <v>2</v>
      </c>
      <c r="L12" s="2">
        <f>SUMSQ(C27:E27)/(K5*K6)-K7</f>
        <v>6543.0555555555547</v>
      </c>
      <c r="M12" s="2">
        <f t="shared" si="4"/>
        <v>3271.5277777777774</v>
      </c>
      <c r="N12" s="2">
        <f t="shared" si="5"/>
        <v>1485.6938073396477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37</v>
      </c>
      <c r="V12" s="5" t="s">
        <v>66</v>
      </c>
      <c r="W12" s="5">
        <v>37</v>
      </c>
      <c r="X12" s="5" t="s">
        <v>66</v>
      </c>
      <c r="Y12" s="5">
        <f t="shared" si="3"/>
        <v>41.41136419572647</v>
      </c>
    </row>
    <row r="13" spans="1:25" ht="15.5" x14ac:dyDescent="0.35">
      <c r="A13" s="5">
        <v>8</v>
      </c>
      <c r="B13" s="19" t="s">
        <v>37</v>
      </c>
      <c r="C13" s="19">
        <v>40</v>
      </c>
      <c r="D13" s="19">
        <v>44</v>
      </c>
      <c r="E13" s="19">
        <v>45</v>
      </c>
      <c r="F13" s="8">
        <f t="shared" si="0"/>
        <v>129</v>
      </c>
      <c r="G13" s="2">
        <f t="shared" si="1"/>
        <v>43</v>
      </c>
      <c r="J13" s="2" t="s">
        <v>49</v>
      </c>
      <c r="K13" s="1">
        <f>K6-1</f>
        <v>3</v>
      </c>
      <c r="L13" s="2">
        <f>SUMSQ(F23:F26)/(K5*K4)-K7</f>
        <v>858.11111111110949</v>
      </c>
      <c r="M13" s="2">
        <f t="shared" si="4"/>
        <v>286.0370370370365</v>
      </c>
      <c r="N13" s="2">
        <f t="shared" si="5"/>
        <v>129.89755351683667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43</v>
      </c>
      <c r="V13" s="5" t="s">
        <v>67</v>
      </c>
      <c r="W13" s="5">
        <v>43</v>
      </c>
      <c r="X13" s="5" t="s">
        <v>67</v>
      </c>
      <c r="Y13" s="5">
        <f t="shared" si="3"/>
        <v>47.41136419572647</v>
      </c>
    </row>
    <row r="14" spans="1:25" ht="15.5" x14ac:dyDescent="0.35">
      <c r="A14" s="5">
        <v>9</v>
      </c>
      <c r="B14" s="19" t="s">
        <v>38</v>
      </c>
      <c r="C14" s="19">
        <v>45</v>
      </c>
      <c r="D14" s="19">
        <v>43</v>
      </c>
      <c r="E14" s="19">
        <v>44</v>
      </c>
      <c r="F14" s="8">
        <f t="shared" si="0"/>
        <v>132</v>
      </c>
      <c r="G14" s="2">
        <f t="shared" si="1"/>
        <v>44</v>
      </c>
      <c r="J14" s="2" t="s">
        <v>50</v>
      </c>
      <c r="K14" s="1">
        <f>K12*K13</f>
        <v>6</v>
      </c>
      <c r="L14" s="2">
        <f>L11-L12-L13</f>
        <v>136.05555555556202</v>
      </c>
      <c r="M14" s="2">
        <f t="shared" si="4"/>
        <v>22.675925925927004</v>
      </c>
      <c r="N14" s="2">
        <f t="shared" si="5"/>
        <v>10.297782874619601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44</v>
      </c>
      <c r="V14" s="5" t="s">
        <v>67</v>
      </c>
      <c r="W14" s="5">
        <v>44</v>
      </c>
      <c r="X14" s="5" t="s">
        <v>67</v>
      </c>
      <c r="Y14" s="5">
        <f t="shared" si="3"/>
        <v>48.41136419572647</v>
      </c>
    </row>
    <row r="15" spans="1:25" ht="15.5" x14ac:dyDescent="0.35">
      <c r="A15" s="5">
        <v>10</v>
      </c>
      <c r="B15" s="19" t="s">
        <v>39</v>
      </c>
      <c r="C15" s="19">
        <v>54</v>
      </c>
      <c r="D15" s="19">
        <v>52</v>
      </c>
      <c r="E15" s="19">
        <v>56</v>
      </c>
      <c r="F15" s="8">
        <f t="shared" si="0"/>
        <v>162</v>
      </c>
      <c r="G15" s="2">
        <f t="shared" si="1"/>
        <v>54</v>
      </c>
      <c r="J15" s="2" t="s">
        <v>19</v>
      </c>
      <c r="K15" s="1">
        <f>K22-K11-K10</f>
        <v>22</v>
      </c>
      <c r="L15" s="2">
        <f>L22-L11-L10</f>
        <v>48.444444444437977</v>
      </c>
      <c r="M15" s="2">
        <f t="shared" si="4"/>
        <v>2.202020202019908</v>
      </c>
      <c r="N15" s="17"/>
      <c r="O15" s="17"/>
      <c r="P15" s="17"/>
      <c r="Q15" s="17"/>
      <c r="U15" s="5">
        <f t="shared" si="2"/>
        <v>54</v>
      </c>
      <c r="V15" s="5" t="s">
        <v>68</v>
      </c>
      <c r="W15" s="5">
        <v>54</v>
      </c>
      <c r="X15" s="5" t="s">
        <v>68</v>
      </c>
      <c r="Y15" s="5">
        <f t="shared" si="3"/>
        <v>58.41136419572647</v>
      </c>
    </row>
    <row r="16" spans="1:25" ht="15.5" x14ac:dyDescent="0.35">
      <c r="A16" s="5">
        <v>11</v>
      </c>
      <c r="B16" s="19" t="s">
        <v>40</v>
      </c>
      <c r="C16" s="19">
        <v>56</v>
      </c>
      <c r="D16" s="19">
        <v>55</v>
      </c>
      <c r="E16" s="19">
        <v>57</v>
      </c>
      <c r="F16" s="8">
        <f t="shared" si="0"/>
        <v>168</v>
      </c>
      <c r="G16" s="2">
        <f t="shared" si="1"/>
        <v>56</v>
      </c>
      <c r="J16" s="2" t="s">
        <v>11</v>
      </c>
      <c r="K16" s="2">
        <f>(3*3*4)-1</f>
        <v>35</v>
      </c>
      <c r="L16" s="2">
        <f>SUMSQ(C6:E17)-K7</f>
        <v>7589.8888888888905</v>
      </c>
      <c r="M16" s="17"/>
      <c r="N16" s="18"/>
      <c r="O16" s="18"/>
      <c r="P16" s="18"/>
      <c r="Q16" s="18"/>
      <c r="U16" s="5">
        <f t="shared" si="2"/>
        <v>56</v>
      </c>
      <c r="V16" s="5" t="s">
        <v>68</v>
      </c>
      <c r="W16" s="5">
        <v>56</v>
      </c>
      <c r="X16" s="5" t="s">
        <v>68</v>
      </c>
      <c r="Y16" s="5">
        <f t="shared" si="3"/>
        <v>60.41136419572647</v>
      </c>
    </row>
    <row r="17" spans="1:25" ht="15.5" x14ac:dyDescent="0.35">
      <c r="A17" s="5">
        <v>12</v>
      </c>
      <c r="B17" s="19" t="s">
        <v>41</v>
      </c>
      <c r="C17" s="19">
        <v>61</v>
      </c>
      <c r="D17" s="19">
        <v>64</v>
      </c>
      <c r="E17" s="19">
        <v>63</v>
      </c>
      <c r="F17" s="8">
        <f t="shared" si="0"/>
        <v>188</v>
      </c>
      <c r="G17" s="2">
        <f t="shared" si="1"/>
        <v>62.666666666666664</v>
      </c>
      <c r="U17" s="5">
        <f t="shared" si="2"/>
        <v>62.666666666666664</v>
      </c>
      <c r="V17" s="5" t="s">
        <v>69</v>
      </c>
      <c r="W17" s="5">
        <v>62.666666666666664</v>
      </c>
      <c r="X17" s="5" t="s">
        <v>69</v>
      </c>
      <c r="Y17" s="5">
        <f t="shared" si="3"/>
        <v>67.078030862393135</v>
      </c>
    </row>
    <row r="18" spans="1:25" x14ac:dyDescent="0.35">
      <c r="B18" s="2"/>
      <c r="C18" s="4">
        <f>SUM(C6:C17)</f>
        <v>444</v>
      </c>
      <c r="D18" s="4">
        <f t="shared" ref="D18:F18" si="9">SUM(D6:D17)</f>
        <v>438</v>
      </c>
      <c r="E18" s="4">
        <f t="shared" si="9"/>
        <v>448</v>
      </c>
      <c r="F18" s="9">
        <f t="shared" si="9"/>
        <v>1330</v>
      </c>
      <c r="G18" s="2"/>
      <c r="U18" s="5">
        <f t="shared" si="2"/>
        <v>0</v>
      </c>
    </row>
    <row r="19" spans="1:25" x14ac:dyDescent="0.35">
      <c r="G19" s="5">
        <f>E29*((M15/3)^0.5)</f>
        <v>4.4113641957264722</v>
      </c>
      <c r="U19" s="5">
        <f t="shared" si="2"/>
        <v>4.4113641957264722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7589.8888888888905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54</v>
      </c>
      <c r="D23" s="11">
        <f>F10</f>
        <v>81</v>
      </c>
      <c r="E23" s="11">
        <f>F14</f>
        <v>132</v>
      </c>
      <c r="F23" s="11">
        <f>SUM(C23:E23)</f>
        <v>267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61</v>
      </c>
      <c r="D24" s="11">
        <f>F11</f>
        <v>104</v>
      </c>
      <c r="E24" s="11">
        <f>F15</f>
        <v>162</v>
      </c>
      <c r="F24" s="11">
        <f t="shared" ref="F24:F26" si="10">SUM(C24:E24)</f>
        <v>327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68</v>
      </c>
      <c r="D25" s="11">
        <f>F12</f>
        <v>111</v>
      </c>
      <c r="E25" s="11">
        <f>F16</f>
        <v>168</v>
      </c>
      <c r="F25" s="11">
        <f t="shared" si="10"/>
        <v>347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72</v>
      </c>
      <c r="D26" s="11">
        <f>F13</f>
        <v>129</v>
      </c>
      <c r="E26" s="11">
        <f>F17</f>
        <v>188</v>
      </c>
      <c r="F26" s="11">
        <f t="shared" si="10"/>
        <v>389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255</v>
      </c>
      <c r="D27" s="11">
        <f t="shared" ref="D27:E27" si="11">SUM(D23:D26)</f>
        <v>425</v>
      </c>
      <c r="E27" s="11">
        <f t="shared" si="11"/>
        <v>650</v>
      </c>
      <c r="F27" s="11"/>
      <c r="L27" s="10"/>
      <c r="M27" s="5" t="s">
        <v>24</v>
      </c>
      <c r="N27" s="5">
        <f>E30*((M15/3)^0.5)</f>
        <v>3.0457175598771817</v>
      </c>
      <c r="Q27" s="5">
        <v>2.7203967168181724</v>
      </c>
    </row>
    <row r="28" spans="1:25" ht="18.5" x14ac:dyDescent="0.45">
      <c r="K28" s="10"/>
    </row>
    <row r="29" spans="1:25" x14ac:dyDescent="0.35">
      <c r="C29" s="22" t="s">
        <v>27</v>
      </c>
      <c r="D29" s="22"/>
      <c r="E29" s="5">
        <v>5.149</v>
      </c>
    </row>
    <row r="30" spans="1:25" ht="15.5" x14ac:dyDescent="0.35">
      <c r="C30" s="22" t="s">
        <v>26</v>
      </c>
      <c r="D30" s="22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2" t="s">
        <v>28</v>
      </c>
      <c r="D31" s="22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3.3669957834929183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47D49-EF3D-4E7B-AC02-4DC78D402C75}">
  <dimension ref="A3:W50"/>
  <sheetViews>
    <sheetView topLeftCell="D4" workbookViewId="0">
      <selection activeCell="D7" sqref="D7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17" ht="15.5" x14ac:dyDescent="0.35">
      <c r="E3" s="6"/>
    </row>
    <row r="4" spans="1:17" x14ac:dyDescent="0.35">
      <c r="B4" s="21" t="s">
        <v>0</v>
      </c>
      <c r="C4" s="23" t="s">
        <v>1</v>
      </c>
      <c r="D4" s="23"/>
      <c r="E4" s="23"/>
      <c r="F4" s="21" t="s">
        <v>6</v>
      </c>
      <c r="G4" s="21" t="s">
        <v>5</v>
      </c>
      <c r="J4" s="5" t="s">
        <v>7</v>
      </c>
      <c r="K4" s="5">
        <v>3</v>
      </c>
    </row>
    <row r="5" spans="1:17" ht="15.5" x14ac:dyDescent="0.35">
      <c r="B5" s="21"/>
      <c r="C5" s="7" t="s">
        <v>2</v>
      </c>
      <c r="D5" s="7" t="s">
        <v>3</v>
      </c>
      <c r="E5" s="7" t="s">
        <v>4</v>
      </c>
      <c r="F5" s="21"/>
      <c r="G5" s="21"/>
      <c r="J5" s="5" t="s">
        <v>8</v>
      </c>
      <c r="K5" s="5">
        <v>3</v>
      </c>
    </row>
    <row r="6" spans="1:17" ht="15.5" x14ac:dyDescent="0.35">
      <c r="A6" s="5">
        <v>1</v>
      </c>
      <c r="B6" s="19" t="s">
        <v>30</v>
      </c>
      <c r="C6" s="19">
        <v>66</v>
      </c>
      <c r="D6" s="19">
        <v>64</v>
      </c>
      <c r="E6" s="19">
        <v>62</v>
      </c>
      <c r="F6" s="8">
        <f>C6+D6+E6</f>
        <v>192</v>
      </c>
      <c r="G6" s="2">
        <f>AVERAGE(C6:E6)</f>
        <v>64</v>
      </c>
      <c r="J6" s="5" t="s">
        <v>49</v>
      </c>
      <c r="K6" s="5">
        <v>4</v>
      </c>
    </row>
    <row r="7" spans="1:17" ht="15.5" x14ac:dyDescent="0.35">
      <c r="A7" s="5">
        <v>2</v>
      </c>
      <c r="B7" s="19" t="s">
        <v>31</v>
      </c>
      <c r="C7" s="19">
        <v>66</v>
      </c>
      <c r="D7" s="19">
        <v>65</v>
      </c>
      <c r="E7" s="19">
        <v>63</v>
      </c>
      <c r="F7" s="8">
        <f t="shared" ref="F7:F17" si="0">C7+D7+E7</f>
        <v>194</v>
      </c>
      <c r="G7" s="2">
        <f t="shared" ref="G7:G17" si="1">AVERAGE(C7:E7)</f>
        <v>64.666666666666671</v>
      </c>
      <c r="J7" s="5" t="s">
        <v>9</v>
      </c>
      <c r="K7" s="5">
        <f>(F18^2)/(K4*K5*K6)</f>
        <v>126025</v>
      </c>
    </row>
    <row r="8" spans="1:17" ht="15.5" x14ac:dyDescent="0.35">
      <c r="A8" s="5">
        <v>3</v>
      </c>
      <c r="B8" s="19" t="s">
        <v>32</v>
      </c>
      <c r="C8" s="19">
        <v>64</v>
      </c>
      <c r="D8" s="19">
        <v>65</v>
      </c>
      <c r="E8" s="19">
        <v>66</v>
      </c>
      <c r="F8" s="8">
        <f t="shared" si="0"/>
        <v>195</v>
      </c>
      <c r="G8" s="2">
        <f t="shared" si="1"/>
        <v>65</v>
      </c>
    </row>
    <row r="9" spans="1:17" ht="15.5" x14ac:dyDescent="0.35">
      <c r="A9" s="5">
        <v>4</v>
      </c>
      <c r="B9" s="19" t="s">
        <v>33</v>
      </c>
      <c r="C9" s="19">
        <v>64</v>
      </c>
      <c r="D9" s="19">
        <v>63</v>
      </c>
      <c r="E9" s="19">
        <v>62</v>
      </c>
      <c r="F9" s="8">
        <f t="shared" si="0"/>
        <v>189</v>
      </c>
      <c r="G9" s="2">
        <f t="shared" si="1"/>
        <v>63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</row>
    <row r="10" spans="1:17" ht="15.5" x14ac:dyDescent="0.35">
      <c r="A10" s="5">
        <v>5</v>
      </c>
      <c r="B10" s="19" t="s">
        <v>34</v>
      </c>
      <c r="C10" s="19">
        <v>60</v>
      </c>
      <c r="D10" s="19">
        <v>61</v>
      </c>
      <c r="E10" s="19">
        <v>60</v>
      </c>
      <c r="F10" s="8">
        <f t="shared" si="0"/>
        <v>181</v>
      </c>
      <c r="G10" s="2">
        <f t="shared" si="1"/>
        <v>60.333333333333336</v>
      </c>
      <c r="J10" s="2" t="s">
        <v>7</v>
      </c>
      <c r="K10" s="1">
        <f>K4-1</f>
        <v>2</v>
      </c>
      <c r="L10" s="2">
        <f>SUMSQ(C18:E18)/12-K7</f>
        <v>15.166666666671517</v>
      </c>
      <c r="M10" s="2">
        <f>L10/K10</f>
        <v>7.5833333333357587</v>
      </c>
      <c r="N10" s="2">
        <f>M10/$M$15</f>
        <v>5.5303867403350386</v>
      </c>
      <c r="O10" s="2" t="str">
        <f>IF(N10&lt;P10,"TN",IF(N10&lt;Q10,"*","**"))</f>
        <v>*</v>
      </c>
      <c r="P10" s="2">
        <f>FINV(5%,$K10,$K$15)</f>
        <v>3.4433567793667246</v>
      </c>
      <c r="Q10" s="2">
        <f>FINV(1%,$K10,$K$15)</f>
        <v>5.7190219124822725</v>
      </c>
    </row>
    <row r="11" spans="1:17" ht="15.5" x14ac:dyDescent="0.35">
      <c r="A11" s="5">
        <v>6</v>
      </c>
      <c r="B11" s="19" t="s">
        <v>35</v>
      </c>
      <c r="C11" s="19">
        <v>60</v>
      </c>
      <c r="D11" s="19">
        <v>62</v>
      </c>
      <c r="E11" s="19">
        <v>60</v>
      </c>
      <c r="F11" s="8">
        <f t="shared" si="0"/>
        <v>182</v>
      </c>
      <c r="G11" s="2">
        <f t="shared" si="1"/>
        <v>60.666666666666664</v>
      </c>
      <c r="J11" s="2" t="s">
        <v>8</v>
      </c>
      <c r="K11" s="1">
        <f>K5*K6-1</f>
        <v>11</v>
      </c>
      <c r="L11" s="2">
        <f>SUMSQ(F6:F17)/K4-K7</f>
        <v>1133.6666666666715</v>
      </c>
      <c r="M11" s="2">
        <f t="shared" ref="M11:M15" si="2">L11/K11</f>
        <v>103.0606060606065</v>
      </c>
      <c r="N11" s="2">
        <f t="shared" ref="N11:N14" si="3">M11/$M$15</f>
        <v>75.160220994499625</v>
      </c>
      <c r="O11" s="2" t="str">
        <f t="shared" ref="O11:O14" si="4">IF(N11&lt;P11,"TN",IF(N11&lt;P11,"*","**"))</f>
        <v>**</v>
      </c>
      <c r="P11" s="2">
        <f t="shared" ref="P11:P14" si="5">FINV(5%,K11,$K$15)</f>
        <v>2.2585183566229916</v>
      </c>
      <c r="Q11" s="2">
        <f t="shared" ref="Q11:Q14" si="6">FINV(1%,$K11,$K$15)</f>
        <v>3.1837421959607717</v>
      </c>
    </row>
    <row r="12" spans="1:17" ht="15.5" x14ac:dyDescent="0.35">
      <c r="A12" s="5">
        <v>7</v>
      </c>
      <c r="B12" s="19" t="s">
        <v>36</v>
      </c>
      <c r="C12" s="19">
        <v>68</v>
      </c>
      <c r="D12" s="19">
        <v>68</v>
      </c>
      <c r="E12" s="19">
        <v>67</v>
      </c>
      <c r="F12" s="8">
        <f t="shared" si="0"/>
        <v>203</v>
      </c>
      <c r="G12" s="2">
        <f t="shared" si="1"/>
        <v>67.666666666666671</v>
      </c>
      <c r="J12" s="2" t="s">
        <v>8</v>
      </c>
      <c r="K12" s="1">
        <f>K5-1</f>
        <v>2</v>
      </c>
      <c r="L12" s="2">
        <f>SUMSQ(C27:E27)/(K5*K6)-K7</f>
        <v>850.16666666667152</v>
      </c>
      <c r="M12" s="2">
        <f t="shared" si="2"/>
        <v>425.08333333333576</v>
      </c>
      <c r="N12" s="2">
        <f t="shared" si="3"/>
        <v>310.00552486197989</v>
      </c>
      <c r="O12" s="2" t="str">
        <f t="shared" si="4"/>
        <v>**</v>
      </c>
      <c r="P12" s="2">
        <f t="shared" si="5"/>
        <v>3.4433567793667246</v>
      </c>
      <c r="Q12" s="2">
        <f t="shared" si="6"/>
        <v>5.7190219124822725</v>
      </c>
    </row>
    <row r="13" spans="1:17" ht="15.5" x14ac:dyDescent="0.35">
      <c r="A13" s="5">
        <v>8</v>
      </c>
      <c r="B13" s="19" t="s">
        <v>37</v>
      </c>
      <c r="C13" s="19">
        <v>55</v>
      </c>
      <c r="D13" s="19">
        <v>55</v>
      </c>
      <c r="E13" s="19">
        <v>53</v>
      </c>
      <c r="F13" s="8">
        <f t="shared" si="0"/>
        <v>163</v>
      </c>
      <c r="G13" s="2">
        <f t="shared" si="1"/>
        <v>54.333333333333336</v>
      </c>
      <c r="J13" s="2" t="s">
        <v>49</v>
      </c>
      <c r="K13" s="1">
        <f>K6-1</f>
        <v>3</v>
      </c>
      <c r="L13" s="2">
        <f>SUMSQ(F23:F26)/(K5*K4)-K7</f>
        <v>129.22222222221899</v>
      </c>
      <c r="M13" s="2">
        <f t="shared" si="2"/>
        <v>43.074074074072996</v>
      </c>
      <c r="N13" s="2">
        <f t="shared" si="3"/>
        <v>31.413136893809192</v>
      </c>
      <c r="O13" s="2" t="str">
        <f t="shared" si="4"/>
        <v>**</v>
      </c>
      <c r="P13" s="2">
        <f t="shared" si="5"/>
        <v>3.0491249886524128</v>
      </c>
      <c r="Q13" s="2">
        <f t="shared" si="6"/>
        <v>4.8166057778160596</v>
      </c>
    </row>
    <row r="14" spans="1:17" ht="15.5" x14ac:dyDescent="0.35">
      <c r="A14" s="5">
        <v>9</v>
      </c>
      <c r="B14" s="19" t="s">
        <v>38</v>
      </c>
      <c r="C14" s="19">
        <v>55</v>
      </c>
      <c r="D14" s="19">
        <v>55</v>
      </c>
      <c r="E14" s="19">
        <v>52</v>
      </c>
      <c r="F14" s="8">
        <f t="shared" si="0"/>
        <v>162</v>
      </c>
      <c r="G14" s="2">
        <f t="shared" si="1"/>
        <v>54</v>
      </c>
      <c r="J14" s="2" t="s">
        <v>50</v>
      </c>
      <c r="K14" s="1">
        <f>K12*K13</f>
        <v>6</v>
      </c>
      <c r="L14" s="2">
        <f>L11-L12-L13</f>
        <v>154.27777777778101</v>
      </c>
      <c r="M14" s="2">
        <f t="shared" si="2"/>
        <v>25.712962962963502</v>
      </c>
      <c r="N14" s="2">
        <f t="shared" si="3"/>
        <v>18.751995089018084</v>
      </c>
      <c r="O14" s="2" t="str">
        <f t="shared" si="4"/>
        <v>**</v>
      </c>
      <c r="P14" s="2">
        <f t="shared" si="5"/>
        <v>2.5490614138436585</v>
      </c>
      <c r="Q14" s="2">
        <f t="shared" si="6"/>
        <v>3.7583014350037565</v>
      </c>
    </row>
    <row r="15" spans="1:17" ht="15.5" x14ac:dyDescent="0.35">
      <c r="A15" s="5">
        <v>10</v>
      </c>
      <c r="B15" s="19" t="s">
        <v>39</v>
      </c>
      <c r="C15" s="19">
        <v>52</v>
      </c>
      <c r="D15" s="19">
        <v>53</v>
      </c>
      <c r="E15" s="19">
        <v>52</v>
      </c>
      <c r="F15" s="8">
        <f t="shared" si="0"/>
        <v>157</v>
      </c>
      <c r="G15" s="2">
        <f t="shared" si="1"/>
        <v>52.333333333333336</v>
      </c>
      <c r="J15" s="2" t="s">
        <v>19</v>
      </c>
      <c r="K15" s="1">
        <f>K22-K11-K10</f>
        <v>22</v>
      </c>
      <c r="L15" s="2">
        <f>L22-L11-L10</f>
        <v>30.166666666656965</v>
      </c>
      <c r="M15" s="2">
        <f t="shared" si="2"/>
        <v>1.3712121212116803</v>
      </c>
      <c r="N15" s="17"/>
      <c r="O15" s="17"/>
      <c r="P15" s="17"/>
      <c r="Q15" s="17"/>
    </row>
    <row r="16" spans="1:17" ht="15.5" x14ac:dyDescent="0.35">
      <c r="A16" s="5">
        <v>11</v>
      </c>
      <c r="B16" s="19" t="s">
        <v>40</v>
      </c>
      <c r="C16" s="19">
        <v>51</v>
      </c>
      <c r="D16" s="19">
        <v>55</v>
      </c>
      <c r="E16" s="19">
        <v>51</v>
      </c>
      <c r="F16" s="8">
        <f t="shared" si="0"/>
        <v>157</v>
      </c>
      <c r="G16" s="2">
        <f t="shared" si="1"/>
        <v>52.333333333333336</v>
      </c>
      <c r="J16" s="2" t="s">
        <v>11</v>
      </c>
      <c r="K16" s="2">
        <f>(3*3*4)-1</f>
        <v>35</v>
      </c>
      <c r="L16" s="2">
        <f>SUMSQ(C6:E17)-K7</f>
        <v>1179</v>
      </c>
      <c r="M16" s="17"/>
      <c r="N16" s="18"/>
      <c r="O16" s="18"/>
      <c r="P16" s="18"/>
      <c r="Q16" s="18"/>
    </row>
    <row r="17" spans="1:23" ht="15.5" x14ac:dyDescent="0.35">
      <c r="A17" s="5">
        <v>12</v>
      </c>
      <c r="B17" s="19" t="s">
        <v>41</v>
      </c>
      <c r="C17" s="19">
        <v>50</v>
      </c>
      <c r="D17" s="19">
        <v>53</v>
      </c>
      <c r="E17" s="19">
        <v>52</v>
      </c>
      <c r="F17" s="8">
        <f t="shared" si="0"/>
        <v>155</v>
      </c>
      <c r="G17" s="2">
        <f t="shared" si="1"/>
        <v>51.666666666666664</v>
      </c>
    </row>
    <row r="18" spans="1:23" x14ac:dyDescent="0.35">
      <c r="B18" s="2"/>
      <c r="C18" s="4">
        <f>SUM(C6:C17)</f>
        <v>711</v>
      </c>
      <c r="D18" s="4">
        <f t="shared" ref="D18:F18" si="7">SUM(D6:D17)</f>
        <v>719</v>
      </c>
      <c r="E18" s="4">
        <f t="shared" si="7"/>
        <v>700</v>
      </c>
      <c r="F18" s="9">
        <f t="shared" si="7"/>
        <v>2130</v>
      </c>
      <c r="G18" s="2"/>
    </row>
    <row r="22" spans="1:23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1179</v>
      </c>
      <c r="M22" s="2"/>
      <c r="N22" s="2"/>
      <c r="O22" s="2"/>
      <c r="P22" s="2"/>
      <c r="Q22" s="2"/>
    </row>
    <row r="23" spans="1:23" ht="15.5" x14ac:dyDescent="0.35">
      <c r="B23" s="11" t="s">
        <v>42</v>
      </c>
      <c r="C23" s="11">
        <f>F6</f>
        <v>192</v>
      </c>
      <c r="D23" s="11">
        <f>F10</f>
        <v>181</v>
      </c>
      <c r="E23" s="11">
        <f>F14</f>
        <v>162</v>
      </c>
      <c r="F23" s="11">
        <f>SUM(C23:E23)</f>
        <v>535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3" x14ac:dyDescent="0.35">
      <c r="B24" s="11" t="s">
        <v>43</v>
      </c>
      <c r="C24" s="11">
        <f>F7</f>
        <v>194</v>
      </c>
      <c r="D24" s="11">
        <f>F11</f>
        <v>182</v>
      </c>
      <c r="E24" s="11">
        <f>F15</f>
        <v>157</v>
      </c>
      <c r="F24" s="11">
        <f t="shared" ref="F24:F26" si="8">SUM(C24:E24)</f>
        <v>533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3" x14ac:dyDescent="0.35">
      <c r="B25" s="11" t="s">
        <v>44</v>
      </c>
      <c r="C25" s="11">
        <f>F8</f>
        <v>195</v>
      </c>
      <c r="D25" s="11">
        <f>F12</f>
        <v>203</v>
      </c>
      <c r="E25" s="11">
        <f>F16</f>
        <v>157</v>
      </c>
      <c r="F25" s="11">
        <f t="shared" si="8"/>
        <v>555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3" x14ac:dyDescent="0.35">
      <c r="B26" s="11" t="s">
        <v>45</v>
      </c>
      <c r="C26" s="11">
        <f>F9</f>
        <v>189</v>
      </c>
      <c r="D26" s="11">
        <f>F13</f>
        <v>163</v>
      </c>
      <c r="E26" s="11">
        <f>F17</f>
        <v>155</v>
      </c>
      <c r="F26" s="11">
        <f t="shared" si="8"/>
        <v>507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3" ht="18.5" x14ac:dyDescent="0.45">
      <c r="B27" s="11"/>
      <c r="C27" s="11">
        <f>SUM(C23:C26)</f>
        <v>770</v>
      </c>
      <c r="D27" s="11">
        <f t="shared" ref="D27:E27" si="9">SUM(D23:D26)</f>
        <v>729</v>
      </c>
      <c r="E27" s="11">
        <f t="shared" si="9"/>
        <v>631</v>
      </c>
      <c r="F27" s="11"/>
      <c r="L27" s="10"/>
      <c r="M27" s="5" t="s">
        <v>24</v>
      </c>
      <c r="N27" s="5">
        <f>E30*((M15/3)^0.5)</f>
        <v>2.4034290134566936</v>
      </c>
      <c r="Q27" s="5">
        <v>2.7203967168181724</v>
      </c>
    </row>
    <row r="28" spans="1:23" ht="18.5" x14ac:dyDescent="0.45">
      <c r="K28" s="10"/>
    </row>
    <row r="29" spans="1:23" x14ac:dyDescent="0.35">
      <c r="C29" s="22" t="s">
        <v>27</v>
      </c>
      <c r="D29" s="22"/>
      <c r="E29" s="5">
        <v>5.149</v>
      </c>
    </row>
    <row r="30" spans="1:23" ht="15.5" x14ac:dyDescent="0.35">
      <c r="C30" s="22" t="s">
        <v>26</v>
      </c>
      <c r="D30" s="22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3" ht="15.5" x14ac:dyDescent="0.35">
      <c r="C31" s="22" t="s">
        <v>28</v>
      </c>
      <c r="D31" s="22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3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2.6569552806989609</v>
      </c>
      <c r="P35" s="5" t="s">
        <v>29</v>
      </c>
    </row>
    <row r="50" spans="11:11" ht="18.5" x14ac:dyDescent="0.45">
      <c r="K50" s="10"/>
    </row>
  </sheetData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26583-20A4-4F7B-9CCF-320894FCD23A}">
  <dimension ref="A1:B13"/>
  <sheetViews>
    <sheetView workbookViewId="0">
      <selection sqref="A1:B13"/>
    </sheetView>
  </sheetViews>
  <sheetFormatPr defaultRowHeight="14.5" x14ac:dyDescent="0.35"/>
  <cols>
    <col min="2" max="2" width="14.08984375" bestFit="1" customWidth="1"/>
  </cols>
  <sheetData>
    <row r="1" spans="1:2" x14ac:dyDescent="0.35">
      <c r="A1" s="31" t="s">
        <v>51</v>
      </c>
      <c r="B1" s="27" t="s">
        <v>53</v>
      </c>
    </row>
    <row r="2" spans="1:2" x14ac:dyDescent="0.35">
      <c r="A2" s="30" t="str">
        <f>'[1]7 HST'!B6</f>
        <v>T0P0</v>
      </c>
      <c r="B2" s="29">
        <v>66</v>
      </c>
    </row>
    <row r="3" spans="1:2" x14ac:dyDescent="0.35">
      <c r="A3" s="30" t="str">
        <f>'[1]7 HST'!B7</f>
        <v>T1P0</v>
      </c>
      <c r="B3" s="29">
        <v>66</v>
      </c>
    </row>
    <row r="4" spans="1:2" x14ac:dyDescent="0.35">
      <c r="A4" s="30" t="str">
        <f>'[1]7 HST'!B8</f>
        <v>T2P0</v>
      </c>
      <c r="B4" s="29">
        <v>64</v>
      </c>
    </row>
    <row r="5" spans="1:2" x14ac:dyDescent="0.35">
      <c r="A5" s="30" t="str">
        <f>'[1]7 HST'!B9</f>
        <v>T0P1</v>
      </c>
      <c r="B5" s="29">
        <v>64</v>
      </c>
    </row>
    <row r="6" spans="1:2" x14ac:dyDescent="0.35">
      <c r="A6" s="30" t="str">
        <f>'[1]7 HST'!B10</f>
        <v>T1P1</v>
      </c>
      <c r="B6" s="29">
        <v>60</v>
      </c>
    </row>
    <row r="7" spans="1:2" x14ac:dyDescent="0.35">
      <c r="A7" s="30" t="str">
        <f>'[1]7 HST'!B11</f>
        <v>T2P1</v>
      </c>
      <c r="B7" s="29">
        <v>60</v>
      </c>
    </row>
    <row r="8" spans="1:2" x14ac:dyDescent="0.35">
      <c r="A8" s="30" t="str">
        <f>'[1]7 HST'!B12</f>
        <v>T0P2</v>
      </c>
      <c r="B8" s="29">
        <v>68</v>
      </c>
    </row>
    <row r="9" spans="1:2" x14ac:dyDescent="0.35">
      <c r="A9" s="30" t="str">
        <f>'[1]7 HST'!B13</f>
        <v>T1P2</v>
      </c>
      <c r="B9" s="29">
        <v>55</v>
      </c>
    </row>
    <row r="10" spans="1:2" x14ac:dyDescent="0.35">
      <c r="A10" s="30" t="str">
        <f>'[1]7 HST'!B14</f>
        <v>T2P2</v>
      </c>
      <c r="B10" s="29">
        <v>55</v>
      </c>
    </row>
    <row r="11" spans="1:2" x14ac:dyDescent="0.35">
      <c r="A11" s="30" t="str">
        <f>'[1]7 HST'!B15</f>
        <v>T0P3</v>
      </c>
      <c r="B11" s="29">
        <v>52</v>
      </c>
    </row>
    <row r="12" spans="1:2" x14ac:dyDescent="0.35">
      <c r="A12" s="30" t="str">
        <f>'[1]7 HST'!B16</f>
        <v>T1P3</v>
      </c>
      <c r="B12" s="29">
        <v>51</v>
      </c>
    </row>
    <row r="13" spans="1:2" x14ac:dyDescent="0.35">
      <c r="A13" s="24" t="str">
        <f>'[1]7 HST'!B17</f>
        <v>T2P3</v>
      </c>
      <c r="B13" s="28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23288-B34F-4AB2-A76A-F9C9F1BE277C}">
  <dimension ref="A1:E14"/>
  <sheetViews>
    <sheetView tabSelected="1" workbookViewId="0">
      <selection activeCell="H13" sqref="H13"/>
    </sheetView>
  </sheetViews>
  <sheetFormatPr defaultRowHeight="14.5" x14ac:dyDescent="0.35"/>
  <cols>
    <col min="2" max="2" width="11.90625" bestFit="1" customWidth="1"/>
    <col min="3" max="3" width="2.90625" bestFit="1" customWidth="1"/>
    <col min="4" max="4" width="10.54296875" bestFit="1" customWidth="1"/>
    <col min="5" max="5" width="2.90625" bestFit="1" customWidth="1"/>
  </cols>
  <sheetData>
    <row r="1" spans="1:5" x14ac:dyDescent="0.35">
      <c r="A1" s="31" t="s">
        <v>51</v>
      </c>
      <c r="B1" s="27" t="s">
        <v>54</v>
      </c>
      <c r="C1" s="27"/>
      <c r="D1" s="25" t="s">
        <v>55</v>
      </c>
      <c r="E1" s="25"/>
    </row>
    <row r="2" spans="1:5" x14ac:dyDescent="0.35">
      <c r="A2" s="30" t="str">
        <f>'[1]7 HST'!B6</f>
        <v>T0P0</v>
      </c>
      <c r="B2" s="33">
        <f>'jumlah buah'!G6</f>
        <v>12</v>
      </c>
      <c r="C2" s="32" t="str">
        <f>'jumlah buah'!V6</f>
        <v>a</v>
      </c>
      <c r="D2" s="5">
        <f>'bobot buah'!G6</f>
        <v>18</v>
      </c>
      <c r="E2" s="5" t="str">
        <f>'bobot buah'!X6</f>
        <v>a</v>
      </c>
    </row>
    <row r="3" spans="1:5" x14ac:dyDescent="0.35">
      <c r="A3" s="30" t="str">
        <f>'[1]7 HST'!B7</f>
        <v>T1P0</v>
      </c>
      <c r="B3" s="33">
        <f>'jumlah buah'!G7</f>
        <v>12.333333333333334</v>
      </c>
      <c r="C3" s="32" t="str">
        <f>'jumlah buah'!V7</f>
        <v>a</v>
      </c>
      <c r="D3" s="5">
        <f>'bobot buah'!G7</f>
        <v>20.333333333333332</v>
      </c>
      <c r="E3" s="5" t="str">
        <f>'bobot buah'!X7</f>
        <v>ab</v>
      </c>
    </row>
    <row r="4" spans="1:5" x14ac:dyDescent="0.35">
      <c r="A4" s="30" t="str">
        <f>'[1]7 HST'!B8</f>
        <v>T2P0</v>
      </c>
      <c r="B4" s="33">
        <f>'jumlah buah'!G8</f>
        <v>22.333333333333332</v>
      </c>
      <c r="C4" s="32" t="str">
        <f>'jumlah buah'!V8</f>
        <v>b</v>
      </c>
      <c r="D4" s="5">
        <f>'bobot buah'!G8</f>
        <v>22.666666666666668</v>
      </c>
      <c r="E4" s="5" t="str">
        <f>'bobot buah'!X8</f>
        <v>bc</v>
      </c>
    </row>
    <row r="5" spans="1:5" x14ac:dyDescent="0.35">
      <c r="A5" s="30" t="str">
        <f>'[1]7 HST'!B9</f>
        <v>T0P1</v>
      </c>
      <c r="B5" s="33">
        <f>'jumlah buah'!G9</f>
        <v>14.666666666666666</v>
      </c>
      <c r="C5" s="32" t="str">
        <f>'jumlah buah'!V9</f>
        <v>a</v>
      </c>
      <c r="D5" s="5">
        <f>'bobot buah'!G9</f>
        <v>24</v>
      </c>
      <c r="E5" s="5" t="str">
        <f>'bobot buah'!X9</f>
        <v>bc</v>
      </c>
    </row>
    <row r="6" spans="1:5" x14ac:dyDescent="0.35">
      <c r="A6" s="30" t="str">
        <f>'[1]7 HST'!B10</f>
        <v>T1P1</v>
      </c>
      <c r="B6" s="33">
        <f>'jumlah buah'!G10</f>
        <v>29.333333333333332</v>
      </c>
      <c r="C6" s="32" t="str">
        <f>'jumlah buah'!V10</f>
        <v>c</v>
      </c>
      <c r="D6" s="5">
        <f>'bobot buah'!G10</f>
        <v>27</v>
      </c>
      <c r="E6" s="5" t="str">
        <f>'bobot buah'!X10</f>
        <v>c</v>
      </c>
    </row>
    <row r="7" spans="1:5" x14ac:dyDescent="0.35">
      <c r="A7" s="30" t="str">
        <f>'[1]7 HST'!B11</f>
        <v>T2P1</v>
      </c>
      <c r="B7" s="33">
        <f>'jumlah buah'!G11</f>
        <v>23.333333333333332</v>
      </c>
      <c r="C7" s="32" t="str">
        <f>'jumlah buah'!V11</f>
        <v>b</v>
      </c>
      <c r="D7" s="5">
        <f>'bobot buah'!G11</f>
        <v>34.666666666666664</v>
      </c>
      <c r="E7" s="5" t="str">
        <f>'bobot buah'!X11</f>
        <v>d</v>
      </c>
    </row>
    <row r="8" spans="1:5" x14ac:dyDescent="0.35">
      <c r="A8" s="30" t="str">
        <f>'[1]7 HST'!B12</f>
        <v>T0P2</v>
      </c>
      <c r="B8" s="33">
        <f>'jumlah buah'!G12</f>
        <v>31.666666666666668</v>
      </c>
      <c r="C8" s="32" t="str">
        <f>'jumlah buah'!V12</f>
        <v>cd</v>
      </c>
      <c r="D8" s="5">
        <f>'bobot buah'!G12</f>
        <v>37</v>
      </c>
      <c r="E8" s="5" t="str">
        <f>'bobot buah'!X12</f>
        <v>d</v>
      </c>
    </row>
    <row r="9" spans="1:5" x14ac:dyDescent="0.35">
      <c r="A9" s="30" t="str">
        <f>'[1]7 HST'!B13</f>
        <v>T1P2</v>
      </c>
      <c r="B9" s="33">
        <f>'jumlah buah'!G13</f>
        <v>40.333333333333336</v>
      </c>
      <c r="C9" s="32" t="str">
        <f>'jumlah buah'!V13</f>
        <v>gh</v>
      </c>
      <c r="D9" s="5">
        <f>'bobot buah'!G13</f>
        <v>43</v>
      </c>
      <c r="E9" s="5" t="str">
        <f>'bobot buah'!X13</f>
        <v>e</v>
      </c>
    </row>
    <row r="10" spans="1:5" x14ac:dyDescent="0.35">
      <c r="A10" s="30" t="str">
        <f>'[1]7 HST'!B14</f>
        <v>T2P2</v>
      </c>
      <c r="B10" s="33">
        <f>'jumlah buah'!G14</f>
        <v>33.333333333333336</v>
      </c>
      <c r="C10" s="32" t="str">
        <f>'jumlah buah'!V14</f>
        <v>de</v>
      </c>
      <c r="D10" s="5">
        <f>'bobot buah'!G14</f>
        <v>44</v>
      </c>
      <c r="E10" s="5" t="str">
        <f>'bobot buah'!X14</f>
        <v>e</v>
      </c>
    </row>
    <row r="11" spans="1:5" x14ac:dyDescent="0.35">
      <c r="A11" s="30" t="str">
        <f>'[1]7 HST'!B15</f>
        <v>T0P3</v>
      </c>
      <c r="B11" s="33">
        <f>'jumlah buah'!G15</f>
        <v>35.666666666666664</v>
      </c>
      <c r="C11" s="32" t="str">
        <f>'jumlah buah'!V15</f>
        <v>ef</v>
      </c>
      <c r="D11" s="5">
        <f>'bobot buah'!G15</f>
        <v>54</v>
      </c>
      <c r="E11" s="5" t="str">
        <f>'bobot buah'!X15</f>
        <v>f</v>
      </c>
    </row>
    <row r="12" spans="1:5" x14ac:dyDescent="0.35">
      <c r="A12" s="30" t="str">
        <f>'[1]7 HST'!B16</f>
        <v>T1P3</v>
      </c>
      <c r="B12" s="33">
        <f>'jumlah buah'!G16</f>
        <v>38</v>
      </c>
      <c r="C12" s="32" t="str">
        <f>'jumlah buah'!V16</f>
        <v>fg</v>
      </c>
      <c r="D12" s="5">
        <f>'bobot buah'!G16</f>
        <v>56</v>
      </c>
      <c r="E12" s="5" t="str">
        <f>'bobot buah'!X16</f>
        <v>f</v>
      </c>
    </row>
    <row r="13" spans="1:5" x14ac:dyDescent="0.35">
      <c r="A13" s="30" t="str">
        <f>'[1]7 HST'!B17</f>
        <v>T2P3</v>
      </c>
      <c r="B13" s="33">
        <f>'jumlah buah'!G17</f>
        <v>42.333333333333336</v>
      </c>
      <c r="C13" s="32" t="str">
        <f>'jumlah buah'!V17</f>
        <v>h</v>
      </c>
      <c r="D13" s="5">
        <f>'bobot buah'!G17</f>
        <v>62.666666666666664</v>
      </c>
      <c r="E13" s="5" t="str">
        <f>'bobot buah'!X17</f>
        <v>g</v>
      </c>
    </row>
    <row r="14" spans="1:5" x14ac:dyDescent="0.35">
      <c r="A14" s="25" t="s">
        <v>52</v>
      </c>
      <c r="B14" s="26">
        <f>'jumlah buah'!G19</f>
        <v>3.5821898075535294</v>
      </c>
      <c r="C14" s="25"/>
      <c r="D14" s="26">
        <f>'bobot buah'!G19</f>
        <v>4.4113641957264722</v>
      </c>
      <c r="E14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jumlah buah</vt:lpstr>
      <vt:lpstr>bobot buah</vt:lpstr>
      <vt:lpstr>umur berbunga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</dc:creator>
  <cp:lastModifiedBy>user</cp:lastModifiedBy>
  <dcterms:created xsi:type="dcterms:W3CDTF">2015-05-12T14:29:47Z</dcterms:created>
  <dcterms:modified xsi:type="dcterms:W3CDTF">2023-08-05T23:04:40Z</dcterms:modified>
</cp:coreProperties>
</file>